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osfonline-my.sharepoint.com/personal/amtackett25_osfhealthcare_org/Documents/Templates/"/>
    </mc:Choice>
  </mc:AlternateContent>
  <xr:revisionPtr revIDLastSave="313" documentId="8_{FD12D4A0-CFE8-453C-88D6-B20C7FC5FA16}" xr6:coauthVersionLast="47" xr6:coauthVersionMax="47" xr10:uidLastSave="{6CD56933-30BA-4C01-BC1F-02C8D088C3D0}"/>
  <bookViews>
    <workbookView xWindow="-120" yWindow="-120" windowWidth="29040" windowHeight="15720" xr2:uid="{00000000-000D-0000-FFFF-FFFF00000000}"/>
  </bookViews>
  <sheets>
    <sheet name="Template" sheetId="1" r:id="rId1"/>
    <sheet name="RC PM Rate Information" sheetId="2" r:id="rId2"/>
    <sheet name="Category Caps" sheetId="3" r:id="rId3"/>
  </sheets>
  <definedNames>
    <definedName name="_xlnm._FilterDatabase" localSheetId="0" hidden="1">Template!$A$4:$G$32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H10" i="1" l="1"/>
  <c r="F16" i="2"/>
  <c r="F15" i="2"/>
  <c r="F14" i="2"/>
  <c r="F12" i="2"/>
  <c r="F11" i="2"/>
  <c r="F22" i="2"/>
  <c r="F21" i="2"/>
  <c r="F20" i="2"/>
  <c r="F19" i="2"/>
  <c r="F18" i="2"/>
  <c r="F17" i="2"/>
  <c r="F9" i="2"/>
  <c r="F8" i="2"/>
  <c r="I32" i="1"/>
  <c r="J29" i="1"/>
  <c r="J26" i="1"/>
  <c r="J23" i="1"/>
  <c r="J20" i="1"/>
  <c r="B123" i="1"/>
  <c r="B124" i="1"/>
  <c r="B128" i="1"/>
  <c r="B127" i="1"/>
  <c r="B126" i="1"/>
  <c r="B125" i="1"/>
  <c r="F5" i="1" s="1"/>
  <c r="G5" i="1" s="1"/>
  <c r="C114" i="1"/>
  <c r="C116" i="1"/>
  <c r="C118" i="1"/>
  <c r="C120" i="1"/>
  <c r="C122" i="1"/>
  <c r="C124" i="1"/>
  <c r="C126" i="1"/>
  <c r="C128" i="1"/>
  <c r="C112" i="1"/>
  <c r="C113" i="1"/>
  <c r="C115" i="1"/>
  <c r="C117" i="1"/>
  <c r="C119" i="1"/>
  <c r="C121" i="1"/>
  <c r="C123" i="1"/>
  <c r="C125" i="1"/>
  <c r="C127" i="1"/>
  <c r="C111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J33" i="1"/>
  <c r="I33" i="1"/>
  <c r="J32" i="1"/>
  <c r="J30" i="1"/>
  <c r="I30" i="1"/>
  <c r="I29" i="1"/>
  <c r="J27" i="1"/>
  <c r="I27" i="1"/>
  <c r="I26" i="1"/>
  <c r="J24" i="1"/>
  <c r="I24" i="1"/>
  <c r="I23" i="1"/>
  <c r="J21" i="1"/>
  <c r="I21" i="1"/>
  <c r="I20" i="1"/>
  <c r="J18" i="1"/>
  <c r="I18" i="1"/>
  <c r="J17" i="1"/>
  <c r="I17" i="1"/>
  <c r="E15" i="1"/>
  <c r="J14" i="1"/>
  <c r="H14" i="1"/>
  <c r="H13" i="1"/>
  <c r="I12" i="1"/>
  <c r="H12" i="1"/>
  <c r="I11" i="1"/>
  <c r="H11" i="1"/>
  <c r="G11" i="1" s="1"/>
  <c r="J11" i="1" s="1"/>
  <c r="J10" i="1"/>
  <c r="I9" i="1"/>
  <c r="H9" i="1"/>
  <c r="J8" i="1"/>
  <c r="H8" i="1"/>
  <c r="G8" i="1" s="1"/>
  <c r="I8" i="1" s="1"/>
  <c r="I7" i="1"/>
  <c r="H7" i="1"/>
  <c r="H6" i="1"/>
  <c r="H5" i="1"/>
  <c r="F13" i="2" l="1"/>
  <c r="F10" i="2"/>
  <c r="G9" i="1"/>
  <c r="J9" i="1" s="1"/>
  <c r="G10" i="1"/>
  <c r="I10" i="1" s="1"/>
  <c r="G13" i="1"/>
  <c r="G6" i="1"/>
  <c r="G14" i="1"/>
  <c r="I14" i="1" s="1"/>
  <c r="G7" i="1"/>
  <c r="J7" i="1" s="1"/>
  <c r="G12" i="1"/>
  <c r="J12" i="1" s="1"/>
  <c r="J13" i="1" l="1"/>
  <c r="I13" i="1"/>
  <c r="I6" i="1"/>
  <c r="J6" i="1"/>
  <c r="I5" i="1"/>
  <c r="J5" i="1"/>
  <c r="G15" i="1"/>
  <c r="F15" i="1"/>
  <c r="J15" i="1" l="1"/>
  <c r="J34" i="1" s="1"/>
  <c r="J2" i="1" s="1"/>
  <c r="I15" i="1"/>
  <c r="I34" i="1" s="1"/>
  <c r="G34" i="1" s="1"/>
  <c r="J35" i="1" l="1"/>
  <c r="I35" i="1"/>
  <c r="I2" i="1"/>
</calcChain>
</file>

<file path=xl/sharedStrings.xml><?xml version="1.0" encoding="utf-8"?>
<sst xmlns="http://schemas.openxmlformats.org/spreadsheetml/2006/main" count="120" uniqueCount="86">
  <si>
    <t>OSF</t>
  </si>
  <si>
    <t>ISU</t>
  </si>
  <si>
    <t>Project Title</t>
  </si>
  <si>
    <t>Organization</t>
  </si>
  <si>
    <t>Name/Description</t>
  </si>
  <si>
    <t>Organizational Role</t>
  </si>
  <si>
    <t>Justification</t>
  </si>
  <si>
    <t>Salary Requested</t>
  </si>
  <si>
    <t>Fringe Benefit</t>
  </si>
  <si>
    <t>Total</t>
  </si>
  <si>
    <t>Subtotals</t>
  </si>
  <si>
    <t>Consultant Services (Professional Service Costs)</t>
  </si>
  <si>
    <t>Materials &amp; Supplies</t>
  </si>
  <si>
    <t>Publication / Dissemination</t>
  </si>
  <si>
    <t>Computer Services</t>
  </si>
  <si>
    <t>TOTAL DIRECT COSTS</t>
  </si>
  <si>
    <t>Tenure-Track Faculty</t>
  </si>
  <si>
    <t>Civil Service</t>
  </si>
  <si>
    <t>Administrative Professionals</t>
  </si>
  <si>
    <t>Non-Tenure Track Faculty</t>
  </si>
  <si>
    <t>Extra-Help</t>
  </si>
  <si>
    <t>Graduate Assistants</t>
  </si>
  <si>
    <t>Students</t>
  </si>
  <si>
    <t>Mission Partner</t>
  </si>
  <si>
    <t>Intern</t>
  </si>
  <si>
    <t>NA</t>
  </si>
  <si>
    <t>OSFTenure-Track Faculty</t>
  </si>
  <si>
    <t>ISUTenure-Track Faculty</t>
  </si>
  <si>
    <t>OSFCivil Service</t>
  </si>
  <si>
    <t>ISUCivil Service</t>
  </si>
  <si>
    <t>OSFAdministrative Professionals</t>
  </si>
  <si>
    <t>ISUAdministrative Professionals</t>
  </si>
  <si>
    <t>OSFNon-Tenure Track Faculty</t>
  </si>
  <si>
    <t>ISUNon-Tenure Track Faculty</t>
  </si>
  <si>
    <t>OSFExtra-Help</t>
  </si>
  <si>
    <t>ISUExtra-Help</t>
  </si>
  <si>
    <t>OSFGraduate Assistants</t>
  </si>
  <si>
    <t>ISUGraduate Assistants</t>
  </si>
  <si>
    <t>OSFStudents</t>
  </si>
  <si>
    <t>ISUStudents</t>
  </si>
  <si>
    <t>OSFMission Partner</t>
  </si>
  <si>
    <t>ISUMission Partner</t>
  </si>
  <si>
    <t>OSFIntern</t>
  </si>
  <si>
    <t>ISUIntern</t>
  </si>
  <si>
    <t>Duty / Task</t>
  </si>
  <si>
    <t>Role</t>
  </si>
  <si>
    <t>Hours (1yr)</t>
  </si>
  <si>
    <t>Rate ($/hr)</t>
  </si>
  <si>
    <t>Project kickoff &amp; preparation</t>
  </si>
  <si>
    <t>PM</t>
  </si>
  <si>
    <t>Ongoing project management (3 hrs/wk)</t>
  </si>
  <si>
    <t>PM TOTAL – Full Project Management</t>
  </si>
  <si>
    <t>—</t>
  </si>
  <si>
    <t>Participant recruitment coordination</t>
  </si>
  <si>
    <t>RC</t>
  </si>
  <si>
    <t>Consent &amp; enrollment</t>
  </si>
  <si>
    <t>Survey administration &amp; follow-ups</t>
  </si>
  <si>
    <t>Participation incentive tracking</t>
  </si>
  <si>
    <t>Data collection &amp; documentation</t>
  </si>
  <si>
    <t>Study reporting &amp; tracking</t>
  </si>
  <si>
    <t>IRB – Initial submission (prep, upload, responses)</t>
  </si>
  <si>
    <t>IRB – Initial oversight &amp; strategy</t>
  </si>
  <si>
    <t>IRB TOTAL – Initial (Realistic)</t>
  </si>
  <si>
    <t>IRB amendments / modifications</t>
  </si>
  <si>
    <t>IRB continuing review / renewal</t>
  </si>
  <si>
    <t>IRB correspondence &amp; tracking</t>
  </si>
  <si>
    <t>Category</t>
  </si>
  <si>
    <t>Funding Cap</t>
  </si>
  <si>
    <t>Publication</t>
  </si>
  <si>
    <t>Travel</t>
  </si>
  <si>
    <t>Salary</t>
  </si>
  <si>
    <t>no cap</t>
  </si>
  <si>
    <t>Total Budget</t>
  </si>
  <si>
    <t>$75,000 - no more than 70/30 split between institutions</t>
  </si>
  <si>
    <t>Fringe Rate ($/hr)</t>
  </si>
  <si>
    <t>Consultant</t>
  </si>
  <si>
    <t>Consultant costs may not exceed 15% of the total budget and must follow institutional policies.</t>
  </si>
  <si>
    <t>Personnel</t>
  </si>
  <si>
    <t>Rates: Research Coordinator (RC) = $33/hr; RC Fringe = 10.40/hr; Project Manager (PM) = $43/hr; PM Fringe = $13.55/hr</t>
  </si>
  <si>
    <t>Other Expenses  (Itemize by category)</t>
  </si>
  <si>
    <t>example</t>
  </si>
  <si>
    <t>IAI Project Manager/Research Coordinator</t>
  </si>
  <si>
    <t>Support from the Innovation Academic Incubator at OSF is available for these projects. Please review this as an example the duties/tasks below so that an appropriate buget can be allocated based on your unique project needs.</t>
  </si>
  <si>
    <t>If you have questions about budgeting for an IAI PM or RC or your project has a need for multiple tasks, please reach out to IAI@osfhealthcare.org.</t>
  </si>
  <si>
    <t>$10,000 total (no more than $5,000/institution)</t>
  </si>
  <si>
    <t>CCI Total (1yr)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</si>
</sst>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4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sz val="18"/>
      <color theme="3" tint="0.39997558519241921"/>
      <name val="Arial Black"/>
      <family val="2"/>
    </font>
    <font>
      <sz val="12"/>
      <color theme="3" tint="0.39997558519241921"/>
      <name val="Arial Black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b/>
      <i/>
      <sz val="13"/>
      <color rgb="FF000000"/>
      <name val="Aptos Display"/>
      <family val="2"/>
    </font>
    <font>
      <b/>
      <sz val="13"/>
      <color rgb="FF000000"/>
      <name val="Aptos Display"/>
      <family val="2"/>
    </font>
    <font>
      <i/>
      <sz val="12"/>
      <color rgb="FF000000"/>
      <name val="Aptos Display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i/>
      <sz val="12"/>
      <color theme="8" tint="-0.249977111117893"/>
      <name val="Aptos Display"/>
      <family val="2"/>
    </font>
    <font>
      <b/>
      <sz val="12"/>
      <color theme="8" tint="-0.249977111117893"/>
      <name val="Aptos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4"/>
      <color theme="5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4" fontId="5" fillId="0" borderId="5" xfId="0" applyNumberFormat="1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2" borderId="4" xfId="0" applyFont="1" applyFill="1" applyBorder="1" applyAlignment="1">
      <alignment vertical="top"/>
    </xf>
    <xf numFmtId="164" fontId="6" fillId="2" borderId="4" xfId="0" applyNumberFormat="1" applyFont="1" applyFill="1" applyBorder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0" fontId="0" fillId="0" borderId="4" xfId="0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left" vertical="center" wrapText="1" shrinkToFit="1"/>
    </xf>
    <xf numFmtId="2" fontId="9" fillId="0" borderId="7" xfId="0" applyNumberFormat="1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center" vertical="center" shrinkToFit="1"/>
    </xf>
    <xf numFmtId="44" fontId="8" fillId="3" borderId="7" xfId="1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44" fontId="11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left" vertical="center" wrapText="1" shrinkToFit="1"/>
    </xf>
    <xf numFmtId="164" fontId="8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2" fontId="9" fillId="0" borderId="12" xfId="0" applyNumberFormat="1" applyFont="1" applyBorder="1" applyAlignment="1">
      <alignment horizontal="left" vertical="center" wrapText="1" shrinkToFit="1"/>
    </xf>
    <xf numFmtId="0" fontId="7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top"/>
    </xf>
    <xf numFmtId="9" fontId="0" fillId="0" borderId="0" xfId="2" applyFont="1" applyFill="1" applyBorder="1" applyAlignment="1">
      <alignment horizontal="left" vertical="top"/>
    </xf>
    <xf numFmtId="165" fontId="8" fillId="0" borderId="5" xfId="1" applyNumberFormat="1" applyFont="1" applyFill="1" applyBorder="1" applyAlignment="1">
      <alignment horizontal="center" vertical="center" shrinkToFit="1"/>
    </xf>
    <xf numFmtId="165" fontId="0" fillId="0" borderId="0" xfId="1" applyNumberFormat="1" applyFont="1" applyFill="1" applyBorder="1" applyAlignment="1">
      <alignment horizontal="left" vertical="top"/>
    </xf>
    <xf numFmtId="165" fontId="8" fillId="3" borderId="2" xfId="1" applyNumberFormat="1" applyFont="1" applyFill="1" applyBorder="1" applyAlignment="1">
      <alignment horizontal="center" vertical="center" shrinkToFit="1"/>
    </xf>
    <xf numFmtId="165" fontId="8" fillId="3" borderId="5" xfId="1" applyNumberFormat="1" applyFont="1" applyFill="1" applyBorder="1" applyAlignment="1">
      <alignment horizontal="center" vertical="center" shrinkToFit="1"/>
    </xf>
    <xf numFmtId="165" fontId="11" fillId="0" borderId="2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left" vertical="top"/>
    </xf>
    <xf numFmtId="165" fontId="11" fillId="0" borderId="7" xfId="0" applyNumberFormat="1" applyFont="1" applyBorder="1" applyAlignment="1">
      <alignment horizontal="center" vertical="center" wrapText="1"/>
    </xf>
    <xf numFmtId="165" fontId="8" fillId="3" borderId="7" xfId="1" applyNumberFormat="1" applyFont="1" applyFill="1" applyBorder="1" applyAlignment="1">
      <alignment horizontal="center" vertical="center" shrinkToFit="1"/>
    </xf>
    <xf numFmtId="165" fontId="6" fillId="2" borderId="4" xfId="0" applyNumberFormat="1" applyFont="1" applyFill="1" applyBorder="1" applyAlignment="1">
      <alignment horizontal="center" vertical="center" wrapText="1"/>
    </xf>
    <xf numFmtId="165" fontId="0" fillId="0" borderId="4" xfId="0" applyNumberFormat="1" applyBorder="1" applyAlignment="1">
      <alignment horizontal="left" vertical="top"/>
    </xf>
    <xf numFmtId="165" fontId="11" fillId="2" borderId="4" xfId="1" applyNumberFormat="1" applyFont="1" applyFill="1" applyBorder="1" applyAlignment="1">
      <alignment horizontal="center" vertical="center" wrapText="1"/>
    </xf>
    <xf numFmtId="165" fontId="11" fillId="2" borderId="6" xfId="1" applyNumberFormat="1" applyFont="1" applyFill="1" applyBorder="1" applyAlignment="1">
      <alignment horizontal="center" vertical="center" wrapText="1"/>
    </xf>
    <xf numFmtId="165" fontId="11" fillId="2" borderId="4" xfId="0" applyNumberFormat="1" applyFont="1" applyFill="1" applyBorder="1" applyAlignment="1">
      <alignment horizontal="center" vertical="center" wrapText="1"/>
    </xf>
    <xf numFmtId="165" fontId="11" fillId="0" borderId="12" xfId="0" applyNumberFormat="1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center" wrapText="1"/>
    </xf>
    <xf numFmtId="165" fontId="13" fillId="0" borderId="5" xfId="0" applyNumberFormat="1" applyFont="1" applyBorder="1" applyAlignment="1">
      <alignment vertical="center" wrapText="1"/>
    </xf>
    <xf numFmtId="0" fontId="16" fillId="4" borderId="13" xfId="0" applyFont="1" applyFill="1" applyBorder="1" applyAlignment="1">
      <alignment horizontal="left" vertical="center" wrapText="1"/>
    </xf>
    <xf numFmtId="0" fontId="17" fillId="4" borderId="13" xfId="0" applyFont="1" applyFill="1" applyBorder="1" applyAlignment="1">
      <alignment vertical="center" wrapText="1"/>
    </xf>
    <xf numFmtId="0" fontId="18" fillId="4" borderId="14" xfId="0" applyFont="1" applyFill="1" applyBorder="1" applyAlignment="1">
      <alignment horizontal="right" vertical="center" wrapText="1"/>
    </xf>
    <xf numFmtId="0" fontId="14" fillId="0" borderId="0" xfId="0" applyFont="1"/>
    <xf numFmtId="0" fontId="19" fillId="0" borderId="0" xfId="0" applyFont="1"/>
    <xf numFmtId="44" fontId="15" fillId="5" borderId="0" xfId="1" applyFont="1" applyFill="1" applyAlignment="1">
      <alignment vertical="center" wrapText="1"/>
    </xf>
    <xf numFmtId="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right"/>
    </xf>
    <xf numFmtId="0" fontId="15" fillId="6" borderId="0" xfId="0" applyFont="1" applyFill="1" applyAlignment="1">
      <alignment vertical="center" wrapText="1"/>
    </xf>
    <xf numFmtId="0" fontId="21" fillId="0" borderId="0" xfId="0" applyFont="1" applyAlignment="1">
      <alignment horizontal="center" wrapText="1"/>
    </xf>
    <xf numFmtId="0" fontId="22" fillId="7" borderId="14" xfId="0" applyFont="1" applyFill="1" applyBorder="1" applyAlignment="1">
      <alignment horizontal="right" vertical="center" wrapText="1"/>
    </xf>
    <xf numFmtId="0" fontId="23" fillId="7" borderId="0" xfId="0" applyFont="1" applyFill="1" applyAlignment="1">
      <alignment vertical="center" wrapText="1"/>
    </xf>
    <xf numFmtId="0" fontId="23" fillId="7" borderId="18" xfId="0" applyFont="1" applyFill="1" applyBorder="1" applyAlignment="1">
      <alignment vertical="center" wrapText="1"/>
    </xf>
    <xf numFmtId="44" fontId="23" fillId="7" borderId="19" xfId="1" applyFont="1" applyFill="1" applyBorder="1" applyAlignment="1">
      <alignment vertical="center" wrapText="1"/>
    </xf>
    <xf numFmtId="0" fontId="27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164" fontId="24" fillId="0" borderId="2" xfId="0" applyNumberFormat="1" applyFont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right" vertical="center" wrapText="1"/>
    </xf>
    <xf numFmtId="0" fontId="18" fillId="4" borderId="21" xfId="0" applyFont="1" applyFill="1" applyBorder="1" applyAlignment="1">
      <alignment horizontal="right" vertical="center" wrapText="1"/>
    </xf>
    <xf numFmtId="0" fontId="22" fillId="7" borderId="22" xfId="0" applyFont="1" applyFill="1" applyBorder="1" applyAlignment="1">
      <alignment horizontal="right" vertical="center" wrapText="1"/>
    </xf>
    <xf numFmtId="44" fontId="15" fillId="6" borderId="0" xfId="1" applyFont="1" applyFill="1" applyAlignment="1">
      <alignment vertical="center" wrapText="1"/>
    </xf>
    <xf numFmtId="0" fontId="15" fillId="5" borderId="15" xfId="0" applyFont="1" applyFill="1" applyBorder="1" applyAlignment="1">
      <alignment vertical="center" wrapText="1"/>
    </xf>
    <xf numFmtId="44" fontId="15" fillId="5" borderId="16" xfId="1" applyFont="1" applyFill="1" applyBorder="1" applyAlignment="1">
      <alignment vertical="center" wrapText="1"/>
    </xf>
    <xf numFmtId="44" fontId="15" fillId="6" borderId="17" xfId="1" applyFont="1" applyFill="1" applyBorder="1" applyAlignment="1">
      <alignment vertical="center" wrapText="1"/>
    </xf>
    <xf numFmtId="0" fontId="15" fillId="5" borderId="0" xfId="0" applyFont="1" applyFill="1" applyAlignment="1">
      <alignment vertical="center" wrapText="1"/>
    </xf>
    <xf numFmtId="0" fontId="23" fillId="7" borderId="0" xfId="0" applyFont="1" applyFill="1" applyAlignment="1">
      <alignment horizontal="right" vertical="center" wrapText="1"/>
    </xf>
    <xf numFmtId="0" fontId="23" fillId="7" borderId="18" xfId="0" applyFont="1" applyFill="1" applyBorder="1" applyAlignment="1">
      <alignment horizontal="right" vertical="center" wrapText="1"/>
    </xf>
    <xf numFmtId="44" fontId="15" fillId="6" borderId="24" xfId="1" applyFont="1" applyFill="1" applyBorder="1" applyAlignment="1">
      <alignment vertical="center" wrapText="1"/>
    </xf>
    <xf numFmtId="0" fontId="0" fillId="0" borderId="23" xfId="0" applyBorder="1"/>
    <xf numFmtId="44" fontId="15" fillId="5" borderId="0" xfId="1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3">
    <dxf>
      <font>
        <color rgb="FF9C0006"/>
      </font>
      <fill>
        <patternFill>
          <bgColor rgb="FFFFC7CE"/>
        </patternFill>
      </fill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DCEEA5-0E3F-4159-BBE9-C4CE2459E650}" name="Table1" displayName="Table1" ref="A1:B6" totalsRowShown="0" headerRowDxfId="2">
  <autoFilter ref="A1:B6" xr:uid="{3CDCEEA5-0E3F-4159-BBE9-C4CE2459E650}"/>
  <tableColumns count="2">
    <tableColumn id="1" xr3:uid="{C09FF9B6-D12E-4520-94AF-CD8CB6B1050B}" name="Category"/>
    <tableColumn id="2" xr3:uid="{4B27C7F3-BEFF-42E2-BF44-EB5B29A8A6F0}" name="Funding Cap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"/>
  <sheetViews>
    <sheetView tabSelected="1" zoomScale="90" zoomScaleNormal="90" workbookViewId="0">
      <pane ySplit="4" topLeftCell="A5" activePane="bottomLeft" state="frozen"/>
      <selection pane="bottomLeft" activeCell="C5" sqref="C5"/>
    </sheetView>
  </sheetViews>
  <sheetFormatPr defaultColWidth="9.140625" defaultRowHeight="15" x14ac:dyDescent="0.25"/>
  <cols>
    <col min="1" max="1" width="17.42578125" style="3" bestFit="1" customWidth="1"/>
    <col min="2" max="2" width="25.5703125" style="3" bestFit="1" customWidth="1"/>
    <col min="3" max="3" width="22" style="3" bestFit="1" customWidth="1"/>
    <col min="4" max="4" width="78.140625" style="3" customWidth="1"/>
    <col min="5" max="6" width="22.28515625" style="51" bestFit="1" customWidth="1"/>
    <col min="7" max="7" width="17.7109375" style="51" customWidth="1"/>
    <col min="8" max="8" width="9.140625" style="3" hidden="1" customWidth="1"/>
    <col min="9" max="11" width="24.85546875" style="3" customWidth="1"/>
    <col min="12" max="16384" width="9.140625" style="3"/>
  </cols>
  <sheetData>
    <row r="1" spans="1:10" ht="18" customHeight="1" x14ac:dyDescent="0.25">
      <c r="A1" s="1"/>
      <c r="B1" s="1"/>
      <c r="C1" s="1"/>
      <c r="D1" s="1"/>
      <c r="E1" s="1"/>
      <c r="F1" s="1"/>
      <c r="G1" s="1"/>
      <c r="H1" s="1"/>
      <c r="I1" s="2" t="s">
        <v>0</v>
      </c>
      <c r="J1" s="2" t="s">
        <v>1</v>
      </c>
    </row>
    <row r="2" spans="1:10" s="7" customFormat="1" ht="26.25" x14ac:dyDescent="0.25">
      <c r="A2" s="4" t="s">
        <v>2</v>
      </c>
      <c r="B2" s="5"/>
      <c r="C2" s="5"/>
      <c r="D2" s="5"/>
      <c r="E2" s="5"/>
      <c r="F2" s="5"/>
      <c r="G2" s="5"/>
      <c r="H2" s="5"/>
      <c r="I2" s="6">
        <f t="shared" ref="I2:J2" si="0">I34</f>
        <v>11835</v>
      </c>
      <c r="J2" s="6">
        <f t="shared" si="0"/>
        <v>10765</v>
      </c>
    </row>
    <row r="3" spans="1:10" ht="15" customHeight="1" x14ac:dyDescent="0.25">
      <c r="A3" s="101" t="s">
        <v>77</v>
      </c>
      <c r="B3" s="102"/>
      <c r="C3" s="8"/>
      <c r="D3" s="8"/>
      <c r="E3" s="9"/>
      <c r="F3" s="9"/>
      <c r="G3" s="10"/>
      <c r="H3" s="11"/>
      <c r="I3" s="10"/>
      <c r="J3" s="10"/>
    </row>
    <row r="4" spans="1:10" x14ac:dyDescent="0.25">
      <c r="A4" s="85" t="s">
        <v>3</v>
      </c>
      <c r="B4" s="86" t="s">
        <v>4</v>
      </c>
      <c r="C4" s="86" t="s">
        <v>5</v>
      </c>
      <c r="D4" s="86" t="s">
        <v>6</v>
      </c>
      <c r="E4" s="87" t="s">
        <v>7</v>
      </c>
      <c r="F4" s="87" t="s">
        <v>8</v>
      </c>
      <c r="G4" s="87" t="s">
        <v>9</v>
      </c>
      <c r="I4" s="13"/>
      <c r="J4" s="13"/>
    </row>
    <row r="5" spans="1:10" x14ac:dyDescent="0.25">
      <c r="A5" s="14" t="s">
        <v>0</v>
      </c>
      <c r="B5" s="15" t="s">
        <v>80</v>
      </c>
      <c r="C5" s="16" t="s">
        <v>23</v>
      </c>
      <c r="D5" s="17"/>
      <c r="E5" s="53">
        <v>9000</v>
      </c>
      <c r="F5" s="53">
        <f t="shared" ref="F5:F14" si="1">ROUND((E5*VLOOKUP(CONCATENATE(A5,C5),A111:B128,2,FALSE)),0)</f>
        <v>2835</v>
      </c>
      <c r="G5" s="53">
        <f>SUM(E5:F5)</f>
        <v>11835</v>
      </c>
      <c r="H5" s="54" t="str">
        <f>CONCATENATE(A5,C5)</f>
        <v>OSFMission Partner</v>
      </c>
      <c r="I5" s="55">
        <f t="shared" ref="I5:J14" si="2">IF($A5=I$1,$G5,0)</f>
        <v>11835</v>
      </c>
      <c r="J5" s="55">
        <f t="shared" si="2"/>
        <v>0</v>
      </c>
    </row>
    <row r="6" spans="1:10" x14ac:dyDescent="0.25">
      <c r="A6" s="14" t="s">
        <v>1</v>
      </c>
      <c r="B6" s="15" t="s">
        <v>80</v>
      </c>
      <c r="C6" s="16" t="s">
        <v>21</v>
      </c>
      <c r="D6" s="17"/>
      <c r="E6" s="53">
        <v>10000</v>
      </c>
      <c r="F6" s="53">
        <f>ROUND((E6*VLOOKUP(CONCATENATE(A6,C6),A112:B129,2,FALSE)),0)</f>
        <v>765</v>
      </c>
      <c r="G6" s="53">
        <f t="shared" ref="G6:G14" si="3">SUM(E6:F6)</f>
        <v>10765</v>
      </c>
      <c r="H6" s="54" t="str">
        <f t="shared" ref="H6:H14" si="4">CONCATENATE(A6,C6)</f>
        <v>ISUGraduate Assistants</v>
      </c>
      <c r="I6" s="56">
        <f t="shared" si="2"/>
        <v>0</v>
      </c>
      <c r="J6" s="56">
        <f t="shared" si="2"/>
        <v>10765</v>
      </c>
    </row>
    <row r="7" spans="1:10" x14ac:dyDescent="0.25">
      <c r="A7" s="14"/>
      <c r="B7" s="15"/>
      <c r="C7" s="16"/>
      <c r="D7" s="18"/>
      <c r="E7" s="53"/>
      <c r="F7" s="53" t="e">
        <f t="shared" si="1"/>
        <v>#N/A</v>
      </c>
      <c r="G7" s="53" t="e">
        <f t="shared" si="3"/>
        <v>#N/A</v>
      </c>
      <c r="H7" s="54" t="str">
        <f t="shared" si="4"/>
        <v/>
      </c>
      <c r="I7" s="56">
        <f t="shared" si="2"/>
        <v>0</v>
      </c>
      <c r="J7" s="56">
        <f t="shared" si="2"/>
        <v>0</v>
      </c>
    </row>
    <row r="8" spans="1:10" x14ac:dyDescent="0.25">
      <c r="A8" s="14"/>
      <c r="B8" s="15"/>
      <c r="C8" s="16"/>
      <c r="D8" s="17"/>
      <c r="E8" s="53"/>
      <c r="F8" s="53" t="e">
        <f t="shared" si="1"/>
        <v>#N/A</v>
      </c>
      <c r="G8" s="53" t="e">
        <f t="shared" si="3"/>
        <v>#N/A</v>
      </c>
      <c r="H8" s="54" t="str">
        <f>CONCATENATE(A8,C8)</f>
        <v/>
      </c>
      <c r="I8" s="56">
        <f t="shared" si="2"/>
        <v>0</v>
      </c>
      <c r="J8" s="56">
        <f t="shared" si="2"/>
        <v>0</v>
      </c>
    </row>
    <row r="9" spans="1:10" x14ac:dyDescent="0.25">
      <c r="A9" s="14"/>
      <c r="B9" s="15"/>
      <c r="C9" s="16"/>
      <c r="D9" s="17"/>
      <c r="E9" s="53"/>
      <c r="F9" s="53" t="e">
        <f t="shared" si="1"/>
        <v>#N/A</v>
      </c>
      <c r="G9" s="53" t="e">
        <f t="shared" si="3"/>
        <v>#N/A</v>
      </c>
      <c r="H9" s="54" t="str">
        <f t="shared" si="4"/>
        <v/>
      </c>
      <c r="I9" s="56">
        <f t="shared" si="2"/>
        <v>0</v>
      </c>
      <c r="J9" s="56">
        <f t="shared" si="2"/>
        <v>0</v>
      </c>
    </row>
    <row r="10" spans="1:10" x14ac:dyDescent="0.25">
      <c r="A10" s="19"/>
      <c r="B10" s="15"/>
      <c r="C10" s="20"/>
      <c r="D10" s="18"/>
      <c r="E10" s="53"/>
      <c r="F10" s="53" t="e">
        <f t="shared" si="1"/>
        <v>#N/A</v>
      </c>
      <c r="G10" s="53" t="e">
        <f t="shared" si="3"/>
        <v>#N/A</v>
      </c>
      <c r="H10" s="54" t="str">
        <f>CONCATENATE(A10,C10)</f>
        <v/>
      </c>
      <c r="I10" s="56">
        <f t="shared" si="2"/>
        <v>0</v>
      </c>
      <c r="J10" s="56">
        <f t="shared" si="2"/>
        <v>0</v>
      </c>
    </row>
    <row r="11" spans="1:10" x14ac:dyDescent="0.25">
      <c r="A11" s="19"/>
      <c r="B11" s="21"/>
      <c r="C11" s="20"/>
      <c r="D11" s="17"/>
      <c r="E11" s="53"/>
      <c r="F11" s="53" t="e">
        <f t="shared" si="1"/>
        <v>#N/A</v>
      </c>
      <c r="G11" s="53" t="e">
        <f t="shared" ref="G11:G13" si="5">SUM(E11:F11)</f>
        <v>#N/A</v>
      </c>
      <c r="H11" s="54" t="str">
        <f t="shared" si="4"/>
        <v/>
      </c>
      <c r="I11" s="56">
        <f t="shared" si="2"/>
        <v>0</v>
      </c>
      <c r="J11" s="56">
        <f t="shared" si="2"/>
        <v>0</v>
      </c>
    </row>
    <row r="12" spans="1:10" x14ac:dyDescent="0.25">
      <c r="A12" s="19"/>
      <c r="B12" s="20"/>
      <c r="C12" s="20"/>
      <c r="D12" s="18"/>
      <c r="E12" s="53"/>
      <c r="F12" s="53" t="e">
        <f t="shared" si="1"/>
        <v>#N/A</v>
      </c>
      <c r="G12" s="53" t="e">
        <f t="shared" si="5"/>
        <v>#N/A</v>
      </c>
      <c r="H12" s="54" t="str">
        <f t="shared" si="4"/>
        <v/>
      </c>
      <c r="I12" s="56">
        <f t="shared" si="2"/>
        <v>0</v>
      </c>
      <c r="J12" s="56">
        <f t="shared" si="2"/>
        <v>0</v>
      </c>
    </row>
    <row r="13" spans="1:10" ht="42.75" x14ac:dyDescent="0.25">
      <c r="A13" s="19" t="s">
        <v>0</v>
      </c>
      <c r="B13" s="20" t="s">
        <v>81</v>
      </c>
      <c r="C13" s="20" t="s">
        <v>23</v>
      </c>
      <c r="D13" s="18"/>
      <c r="E13" s="53"/>
      <c r="F13" s="53">
        <f t="shared" si="1"/>
        <v>0</v>
      </c>
      <c r="G13" s="53">
        <f t="shared" si="5"/>
        <v>0</v>
      </c>
      <c r="H13" s="54" t="str">
        <f t="shared" si="4"/>
        <v>OSFMission Partner</v>
      </c>
      <c r="I13" s="56">
        <f t="shared" si="2"/>
        <v>0</v>
      </c>
      <c r="J13" s="56">
        <f t="shared" si="2"/>
        <v>0</v>
      </c>
    </row>
    <row r="14" spans="1:10" x14ac:dyDescent="0.25">
      <c r="A14" s="19"/>
      <c r="B14" s="20"/>
      <c r="C14" s="20"/>
      <c r="D14" s="18"/>
      <c r="E14" s="53"/>
      <c r="F14" s="53" t="e">
        <f t="shared" si="1"/>
        <v>#N/A</v>
      </c>
      <c r="G14" s="53" t="e">
        <f t="shared" si="3"/>
        <v>#N/A</v>
      </c>
      <c r="H14" s="54" t="str">
        <f t="shared" si="4"/>
        <v/>
      </c>
      <c r="I14" s="56">
        <f t="shared" si="2"/>
        <v>0</v>
      </c>
      <c r="J14" s="56">
        <f t="shared" si="2"/>
        <v>0</v>
      </c>
    </row>
    <row r="15" spans="1:10" ht="15.75" x14ac:dyDescent="0.25">
      <c r="A15" s="22"/>
      <c r="B15" s="23"/>
      <c r="C15" s="23"/>
      <c r="D15" s="24" t="s">
        <v>10</v>
      </c>
      <c r="E15" s="25">
        <f>SUBTOTAL(9,E5:E14)</f>
        <v>19000</v>
      </c>
      <c r="F15" s="25" t="e">
        <f>SUBTOTAL(9,F5:F14)</f>
        <v>#N/A</v>
      </c>
      <c r="G15" s="25" t="e">
        <f>SUBTOTAL(9,G5:G14)</f>
        <v>#N/A</v>
      </c>
      <c r="I15" s="26">
        <f t="shared" ref="I15:J15" si="6">SUM(I5:I14)</f>
        <v>11835</v>
      </c>
      <c r="J15" s="26">
        <f t="shared" si="6"/>
        <v>10765</v>
      </c>
    </row>
    <row r="16" spans="1:10" s="30" customFormat="1" ht="27" customHeight="1" x14ac:dyDescent="0.25">
      <c r="A16" s="101" t="s">
        <v>11</v>
      </c>
      <c r="B16" s="102"/>
      <c r="C16" s="102"/>
      <c r="D16" s="27"/>
      <c r="E16" s="28"/>
      <c r="F16" s="28"/>
      <c r="G16" s="28"/>
      <c r="H16" s="11"/>
      <c r="I16" s="28"/>
      <c r="J16" s="29"/>
    </row>
    <row r="17" spans="1:10" x14ac:dyDescent="0.25">
      <c r="A17" s="12"/>
      <c r="B17" s="31"/>
      <c r="C17" s="32"/>
      <c r="D17" s="32"/>
      <c r="E17" s="33"/>
      <c r="F17" s="33"/>
      <c r="G17" s="57"/>
      <c r="H17" s="58"/>
      <c r="I17" s="55">
        <f t="shared" ref="I17:J18" si="7">IF($A17=I$1,$G17,0)</f>
        <v>0</v>
      </c>
      <c r="J17" s="55">
        <f t="shared" si="7"/>
        <v>0</v>
      </c>
    </row>
    <row r="18" spans="1:10" x14ac:dyDescent="0.25">
      <c r="A18" s="20"/>
      <c r="B18" s="34"/>
      <c r="C18" s="35"/>
      <c r="D18" s="35"/>
      <c r="E18" s="36"/>
      <c r="F18" s="36"/>
      <c r="G18" s="59"/>
      <c r="H18" s="58"/>
      <c r="I18" s="60">
        <f t="shared" si="7"/>
        <v>0</v>
      </c>
      <c r="J18" s="60">
        <f t="shared" si="7"/>
        <v>0</v>
      </c>
    </row>
    <row r="19" spans="1:10" ht="15" customHeight="1" x14ac:dyDescent="0.25">
      <c r="A19" s="101" t="s">
        <v>12</v>
      </c>
      <c r="B19" s="102"/>
      <c r="C19" s="27"/>
      <c r="D19" s="27"/>
      <c r="E19" s="28"/>
      <c r="F19" s="28"/>
      <c r="G19" s="61"/>
      <c r="H19" s="62"/>
      <c r="I19" s="63"/>
      <c r="J19" s="64"/>
    </row>
    <row r="20" spans="1:10" ht="15" customHeight="1" x14ac:dyDescent="0.25">
      <c r="A20" s="38"/>
      <c r="B20" s="31"/>
      <c r="C20" s="32"/>
      <c r="D20" s="39"/>
      <c r="E20" s="40"/>
      <c r="F20" s="40"/>
      <c r="G20" s="57"/>
      <c r="H20" s="58"/>
      <c r="I20" s="55">
        <f t="shared" ref="I20:J21" si="8">IF($A20=I$1,$G20,0)</f>
        <v>0</v>
      </c>
      <c r="J20" s="55">
        <f t="shared" si="8"/>
        <v>0</v>
      </c>
    </row>
    <row r="21" spans="1:10" ht="15" customHeight="1" x14ac:dyDescent="0.25">
      <c r="A21" s="41"/>
      <c r="B21" s="34"/>
      <c r="C21" s="35"/>
      <c r="D21" s="18"/>
      <c r="E21" s="42"/>
      <c r="F21" s="42"/>
      <c r="G21" s="59"/>
      <c r="H21" s="58"/>
      <c r="I21" s="60">
        <f t="shared" si="8"/>
        <v>0</v>
      </c>
      <c r="J21" s="60">
        <f t="shared" si="8"/>
        <v>0</v>
      </c>
    </row>
    <row r="22" spans="1:10" ht="15" customHeight="1" x14ac:dyDescent="0.25">
      <c r="A22" s="106" t="s">
        <v>13</v>
      </c>
      <c r="B22" s="107"/>
      <c r="C22" s="43"/>
      <c r="D22" s="43"/>
      <c r="E22" s="37"/>
      <c r="F22" s="37"/>
      <c r="G22" s="65"/>
      <c r="H22" s="62"/>
      <c r="I22" s="63"/>
      <c r="J22" s="64"/>
    </row>
    <row r="23" spans="1:10" x14ac:dyDescent="0.25">
      <c r="A23" s="12"/>
      <c r="B23" s="31"/>
      <c r="C23" s="32"/>
      <c r="D23" s="32"/>
      <c r="E23" s="33"/>
      <c r="F23" s="33"/>
      <c r="G23" s="57"/>
      <c r="H23" s="58"/>
      <c r="I23" s="55">
        <f t="shared" ref="I23:J24" si="9">IF($A23=I$1,$G23,0)</f>
        <v>0</v>
      </c>
      <c r="J23" s="55">
        <f t="shared" si="9"/>
        <v>0</v>
      </c>
    </row>
    <row r="24" spans="1:10" x14ac:dyDescent="0.25">
      <c r="A24" s="20"/>
      <c r="B24" s="34"/>
      <c r="C24" s="35"/>
      <c r="D24" s="35"/>
      <c r="E24" s="36"/>
      <c r="F24" s="36"/>
      <c r="G24" s="59"/>
      <c r="H24" s="58"/>
      <c r="I24" s="60">
        <f t="shared" si="9"/>
        <v>0</v>
      </c>
      <c r="J24" s="60">
        <f t="shared" si="9"/>
        <v>0</v>
      </c>
    </row>
    <row r="25" spans="1:10" x14ac:dyDescent="0.25">
      <c r="A25" s="101" t="s">
        <v>69</v>
      </c>
      <c r="B25" s="102"/>
      <c r="C25" s="27"/>
      <c r="D25" s="27"/>
      <c r="E25" s="28"/>
      <c r="F25" s="28"/>
      <c r="G25" s="61"/>
      <c r="H25" s="62"/>
      <c r="I25" s="63"/>
      <c r="J25" s="64"/>
    </row>
    <row r="26" spans="1:10" x14ac:dyDescent="0.25">
      <c r="A26" s="38"/>
      <c r="B26" s="44"/>
      <c r="C26" s="45"/>
      <c r="D26" s="46"/>
      <c r="E26" s="40"/>
      <c r="F26" s="40"/>
      <c r="G26" s="66"/>
      <c r="H26" s="58"/>
      <c r="I26" s="55">
        <f t="shared" ref="I26:J27" si="10">IF($A26=I$1,$G26,0)</f>
        <v>0</v>
      </c>
      <c r="J26" s="55">
        <f t="shared" si="10"/>
        <v>0</v>
      </c>
    </row>
    <row r="27" spans="1:10" x14ac:dyDescent="0.25">
      <c r="A27" s="41"/>
      <c r="B27" s="34"/>
      <c r="C27" s="35"/>
      <c r="D27" s="18"/>
      <c r="E27" s="36"/>
      <c r="F27" s="36"/>
      <c r="G27" s="59"/>
      <c r="H27" s="58"/>
      <c r="I27" s="60">
        <f t="shared" si="10"/>
        <v>0</v>
      </c>
      <c r="J27" s="60">
        <f t="shared" si="10"/>
        <v>0</v>
      </c>
    </row>
    <row r="28" spans="1:10" x14ac:dyDescent="0.25">
      <c r="A28" s="106" t="s">
        <v>14</v>
      </c>
      <c r="B28" s="107"/>
      <c r="C28" s="43"/>
      <c r="D28" s="43"/>
      <c r="E28" s="37"/>
      <c r="F28" s="37"/>
      <c r="G28" s="65"/>
      <c r="H28" s="62"/>
      <c r="I28" s="63"/>
      <c r="J28" s="64"/>
    </row>
    <row r="29" spans="1:10" x14ac:dyDescent="0.25">
      <c r="A29" s="12"/>
      <c r="B29" s="31"/>
      <c r="C29" s="32"/>
      <c r="D29" s="39"/>
      <c r="E29" s="33"/>
      <c r="F29" s="33"/>
      <c r="G29" s="57"/>
      <c r="H29" s="58"/>
      <c r="I29" s="55">
        <f t="shared" ref="I29:J30" si="11">IF($A29=I$1,$G29,0)</f>
        <v>0</v>
      </c>
      <c r="J29" s="55">
        <f t="shared" si="11"/>
        <v>0</v>
      </c>
    </row>
    <row r="30" spans="1:10" x14ac:dyDescent="0.25">
      <c r="A30" s="20"/>
      <c r="B30" s="34"/>
      <c r="C30" s="35"/>
      <c r="D30" s="18"/>
      <c r="E30" s="36"/>
      <c r="F30" s="36"/>
      <c r="G30" s="59"/>
      <c r="H30" s="58"/>
      <c r="I30" s="60">
        <f t="shared" si="11"/>
        <v>0</v>
      </c>
      <c r="J30" s="60">
        <f t="shared" si="11"/>
        <v>0</v>
      </c>
    </row>
    <row r="31" spans="1:10" x14ac:dyDescent="0.25">
      <c r="A31" s="101" t="s">
        <v>79</v>
      </c>
      <c r="B31" s="107"/>
      <c r="C31" s="43"/>
      <c r="D31" s="43"/>
      <c r="E31" s="37"/>
      <c r="F31" s="37"/>
      <c r="G31" s="65"/>
      <c r="H31" s="62"/>
      <c r="I31" s="63"/>
      <c r="J31" s="64"/>
    </row>
    <row r="32" spans="1:10" x14ac:dyDescent="0.25">
      <c r="A32" s="47"/>
      <c r="B32" s="31"/>
      <c r="C32" s="32"/>
      <c r="D32" s="39"/>
      <c r="E32" s="33"/>
      <c r="F32" s="33"/>
      <c r="G32" s="57"/>
      <c r="H32" s="58"/>
      <c r="I32" s="55">
        <f t="shared" ref="I32:J33" si="12">IF($A32=I$1,$G32,0)</f>
        <v>0</v>
      </c>
      <c r="J32" s="55">
        <f t="shared" si="12"/>
        <v>0</v>
      </c>
    </row>
    <row r="33" spans="1:10" x14ac:dyDescent="0.25">
      <c r="A33" s="41"/>
      <c r="B33" s="48"/>
      <c r="C33" s="49"/>
      <c r="D33" s="17"/>
      <c r="E33" s="50"/>
      <c r="F33" s="50"/>
      <c r="G33" s="67"/>
      <c r="H33" s="58"/>
      <c r="I33" s="56">
        <f t="shared" si="12"/>
        <v>0</v>
      </c>
      <c r="J33" s="56">
        <f t="shared" si="12"/>
        <v>0</v>
      </c>
    </row>
    <row r="34" spans="1:10" ht="33.75" customHeight="1" x14ac:dyDescent="0.25">
      <c r="A34" s="103" t="s">
        <v>15</v>
      </c>
      <c r="B34" s="104"/>
      <c r="C34" s="104"/>
      <c r="D34" s="104"/>
      <c r="E34" s="104"/>
      <c r="F34" s="105"/>
      <c r="G34" s="68">
        <f>SUM(I34:J34)</f>
        <v>22600</v>
      </c>
      <c r="H34" s="58"/>
      <c r="I34" s="53">
        <f t="shared" ref="I34:J34" si="13">SUM(I15:I33)</f>
        <v>11835</v>
      </c>
      <c r="J34" s="53">
        <f t="shared" si="13"/>
        <v>10765</v>
      </c>
    </row>
    <row r="35" spans="1:10" x14ac:dyDescent="0.25">
      <c r="I35" s="52">
        <f>I34/$G$34</f>
        <v>0.52367256637168147</v>
      </c>
      <c r="J35" s="52">
        <f t="shared" ref="J35" si="14">J34/$G$34</f>
        <v>0.47632743362831859</v>
      </c>
    </row>
    <row r="36" spans="1:10" x14ac:dyDescent="0.25">
      <c r="I36" s="52"/>
      <c r="J36" s="52"/>
    </row>
    <row r="37" spans="1:10" x14ac:dyDescent="0.25">
      <c r="I37" s="52"/>
      <c r="J37" s="52"/>
    </row>
    <row r="38" spans="1:10" x14ac:dyDescent="0.25">
      <c r="I38" s="52"/>
      <c r="J38" s="52"/>
    </row>
    <row r="39" spans="1:10" x14ac:dyDescent="0.25">
      <c r="I39" s="52"/>
      <c r="J39" s="52"/>
    </row>
    <row r="40" spans="1:10" x14ac:dyDescent="0.25">
      <c r="I40" s="52"/>
      <c r="J40" s="52"/>
    </row>
    <row r="41" spans="1:10" x14ac:dyDescent="0.25">
      <c r="I41" s="52"/>
      <c r="J41" s="52"/>
    </row>
    <row r="42" spans="1:10" x14ac:dyDescent="0.25">
      <c r="I42" s="52"/>
      <c r="J42" s="52"/>
    </row>
    <row r="43" spans="1:10" x14ac:dyDescent="0.25">
      <c r="I43" s="52"/>
      <c r="J43" s="52"/>
    </row>
    <row r="44" spans="1:10" x14ac:dyDescent="0.25">
      <c r="I44" s="52"/>
      <c r="J44" s="52"/>
    </row>
    <row r="45" spans="1:10" x14ac:dyDescent="0.25">
      <c r="I45" s="52"/>
      <c r="J45" s="52"/>
    </row>
    <row r="46" spans="1:10" x14ac:dyDescent="0.25">
      <c r="I46" s="52"/>
      <c r="J46" s="52"/>
    </row>
    <row r="47" spans="1:10" x14ac:dyDescent="0.25">
      <c r="I47" s="52"/>
      <c r="J47" s="52"/>
    </row>
    <row r="48" spans="1:10" x14ac:dyDescent="0.25">
      <c r="I48" s="52"/>
      <c r="J48" s="52"/>
    </row>
    <row r="49" spans="9:10" x14ac:dyDescent="0.25">
      <c r="I49" s="52"/>
      <c r="J49" s="52"/>
    </row>
    <row r="50" spans="9:10" x14ac:dyDescent="0.25">
      <c r="I50" s="52"/>
      <c r="J50" s="52"/>
    </row>
    <row r="51" spans="9:10" x14ac:dyDescent="0.25">
      <c r="I51" s="52"/>
      <c r="J51" s="52"/>
    </row>
    <row r="52" spans="9:10" x14ac:dyDescent="0.25">
      <c r="I52" s="52"/>
      <c r="J52" s="52"/>
    </row>
    <row r="53" spans="9:10" x14ac:dyDescent="0.25">
      <c r="I53" s="52"/>
      <c r="J53" s="52"/>
    </row>
    <row r="54" spans="9:10" x14ac:dyDescent="0.25">
      <c r="I54" s="52"/>
      <c r="J54" s="52"/>
    </row>
    <row r="55" spans="9:10" x14ac:dyDescent="0.25">
      <c r="I55" s="52"/>
      <c r="J55" s="52"/>
    </row>
    <row r="56" spans="9:10" x14ac:dyDescent="0.25">
      <c r="I56" s="52"/>
      <c r="J56" s="52"/>
    </row>
    <row r="57" spans="9:10" x14ac:dyDescent="0.25">
      <c r="I57" s="52"/>
      <c r="J57" s="52"/>
    </row>
    <row r="58" spans="9:10" x14ac:dyDescent="0.25">
      <c r="I58" s="52"/>
      <c r="J58" s="52"/>
    </row>
    <row r="59" spans="9:10" x14ac:dyDescent="0.25">
      <c r="I59" s="52"/>
      <c r="J59" s="52"/>
    </row>
    <row r="60" spans="9:10" x14ac:dyDescent="0.25">
      <c r="I60" s="52"/>
      <c r="J60" s="52"/>
    </row>
    <row r="61" spans="9:10" x14ac:dyDescent="0.25">
      <c r="I61" s="52"/>
      <c r="J61" s="52"/>
    </row>
    <row r="62" spans="9:10" x14ac:dyDescent="0.25">
      <c r="I62" s="52"/>
      <c r="J62" s="52"/>
    </row>
    <row r="63" spans="9:10" x14ac:dyDescent="0.25">
      <c r="I63" s="52"/>
      <c r="J63" s="52"/>
    </row>
    <row r="64" spans="9:10" x14ac:dyDescent="0.25">
      <c r="I64" s="52"/>
      <c r="J64" s="52"/>
    </row>
    <row r="65" spans="9:10" x14ac:dyDescent="0.25">
      <c r="I65" s="52"/>
      <c r="J65" s="52"/>
    </row>
    <row r="66" spans="9:10" x14ac:dyDescent="0.25">
      <c r="I66" s="52"/>
      <c r="J66" s="52"/>
    </row>
    <row r="67" spans="9:10" x14ac:dyDescent="0.25">
      <c r="I67" s="52"/>
      <c r="J67" s="52"/>
    </row>
    <row r="68" spans="9:10" x14ac:dyDescent="0.25">
      <c r="I68" s="52"/>
      <c r="J68" s="52"/>
    </row>
    <row r="69" spans="9:10" x14ac:dyDescent="0.25">
      <c r="I69" s="52"/>
      <c r="J69" s="52"/>
    </row>
    <row r="70" spans="9:10" x14ac:dyDescent="0.25">
      <c r="I70" s="52"/>
      <c r="J70" s="52"/>
    </row>
    <row r="71" spans="9:10" x14ac:dyDescent="0.25">
      <c r="I71" s="52"/>
      <c r="J71" s="52"/>
    </row>
    <row r="72" spans="9:10" x14ac:dyDescent="0.25">
      <c r="I72" s="52"/>
      <c r="J72" s="52"/>
    </row>
    <row r="73" spans="9:10" x14ac:dyDescent="0.25">
      <c r="I73" s="52"/>
      <c r="J73" s="52"/>
    </row>
    <row r="74" spans="9:10" x14ac:dyDescent="0.25">
      <c r="I74" s="52"/>
      <c r="J74" s="52"/>
    </row>
    <row r="75" spans="9:10" x14ac:dyDescent="0.25">
      <c r="I75" s="52"/>
      <c r="J75" s="52"/>
    </row>
    <row r="76" spans="9:10" x14ac:dyDescent="0.25">
      <c r="I76" s="52"/>
      <c r="J76" s="52"/>
    </row>
    <row r="77" spans="9:10" x14ac:dyDescent="0.25">
      <c r="I77" s="52"/>
      <c r="J77" s="52"/>
    </row>
    <row r="78" spans="9:10" x14ac:dyDescent="0.25">
      <c r="I78" s="52"/>
      <c r="J78" s="52"/>
    </row>
    <row r="79" spans="9:10" x14ac:dyDescent="0.25">
      <c r="I79" s="52"/>
      <c r="J79" s="52"/>
    </row>
    <row r="80" spans="9:10" x14ac:dyDescent="0.25">
      <c r="I80" s="52"/>
      <c r="J80" s="52"/>
    </row>
    <row r="81" spans="9:10" x14ac:dyDescent="0.25">
      <c r="I81" s="52"/>
      <c r="J81" s="52"/>
    </row>
    <row r="82" spans="9:10" x14ac:dyDescent="0.25">
      <c r="I82" s="52"/>
      <c r="J82" s="52"/>
    </row>
    <row r="83" spans="9:10" x14ac:dyDescent="0.25">
      <c r="I83" s="52"/>
      <c r="J83" s="52"/>
    </row>
    <row r="84" spans="9:10" x14ac:dyDescent="0.25">
      <c r="I84" s="52"/>
      <c r="J84" s="52"/>
    </row>
    <row r="85" spans="9:10" x14ac:dyDescent="0.25">
      <c r="I85" s="52"/>
      <c r="J85" s="52"/>
    </row>
    <row r="86" spans="9:10" x14ac:dyDescent="0.25">
      <c r="I86" s="52"/>
      <c r="J86" s="52"/>
    </row>
    <row r="87" spans="9:10" x14ac:dyDescent="0.25">
      <c r="I87" s="52"/>
      <c r="J87" s="52"/>
    </row>
    <row r="88" spans="9:10" x14ac:dyDescent="0.25">
      <c r="I88" s="52"/>
      <c r="J88" s="52"/>
    </row>
    <row r="89" spans="9:10" x14ac:dyDescent="0.25">
      <c r="I89" s="52"/>
      <c r="J89" s="52"/>
    </row>
    <row r="90" spans="9:10" x14ac:dyDescent="0.25">
      <c r="I90" s="52"/>
      <c r="J90" s="52"/>
    </row>
    <row r="91" spans="9:10" x14ac:dyDescent="0.25">
      <c r="I91" s="52"/>
      <c r="J91" s="52"/>
    </row>
    <row r="92" spans="9:10" x14ac:dyDescent="0.25">
      <c r="I92" s="52"/>
      <c r="J92" s="52"/>
    </row>
    <row r="100" spans="1:10" x14ac:dyDescent="0.25">
      <c r="A100"/>
      <c r="B100" s="3" t="s">
        <v>16</v>
      </c>
      <c r="C100" s="3" t="s">
        <v>17</v>
      </c>
      <c r="D100" s="3" t="s">
        <v>18</v>
      </c>
      <c r="E100" s="3" t="s">
        <v>19</v>
      </c>
      <c r="F100" s="3" t="s">
        <v>20</v>
      </c>
      <c r="G100" s="3" t="s">
        <v>21</v>
      </c>
      <c r="H100" s="3" t="s">
        <v>22</v>
      </c>
      <c r="I100" s="3" t="s">
        <v>23</v>
      </c>
      <c r="J100" s="3" t="s">
        <v>24</v>
      </c>
    </row>
    <row r="101" spans="1:10" x14ac:dyDescent="0.25">
      <c r="A101" t="s">
        <v>0</v>
      </c>
      <c r="B101" s="3" t="s">
        <v>25</v>
      </c>
      <c r="C101" s="3" t="s">
        <v>25</v>
      </c>
      <c r="D101" s="3" t="s">
        <v>25</v>
      </c>
      <c r="E101" s="3" t="s">
        <v>25</v>
      </c>
      <c r="F101" s="3" t="s">
        <v>25</v>
      </c>
      <c r="G101" s="3" t="s">
        <v>25</v>
      </c>
      <c r="H101" s="3" t="s">
        <v>25</v>
      </c>
      <c r="I101" s="3">
        <v>0.315</v>
      </c>
      <c r="J101" s="3">
        <v>0</v>
      </c>
    </row>
    <row r="102" spans="1:10" x14ac:dyDescent="0.25">
      <c r="A102" t="s">
        <v>1</v>
      </c>
      <c r="B102" s="3">
        <v>0.29599999999999999</v>
      </c>
      <c r="C102" s="3">
        <v>0.47599999999999998</v>
      </c>
      <c r="D102" s="3">
        <v>0.47599999999999998</v>
      </c>
      <c r="E102" s="3">
        <v>0.47599999999999998</v>
      </c>
      <c r="F102" s="3">
        <v>7.6499999999999999E-2</v>
      </c>
      <c r="G102" s="3">
        <v>7.6499999999999999E-2</v>
      </c>
      <c r="H102" s="3">
        <v>7.6499999999999999E-2</v>
      </c>
      <c r="I102" s="3" t="s">
        <v>25</v>
      </c>
      <c r="J102" s="3" t="s">
        <v>25</v>
      </c>
    </row>
    <row r="111" spans="1:10" x14ac:dyDescent="0.25">
      <c r="A111" t="s">
        <v>26</v>
      </c>
      <c r="B111" s="3" t="str">
        <f>B101</f>
        <v>NA</v>
      </c>
      <c r="C111" s="3" t="str">
        <f>CONCATENATE($A$101,B100)</f>
        <v>OSFTenure-Track Faculty</v>
      </c>
    </row>
    <row r="112" spans="1:10" x14ac:dyDescent="0.25">
      <c r="A112" t="s">
        <v>27</v>
      </c>
      <c r="B112" s="3">
        <f>B102</f>
        <v>0.29599999999999999</v>
      </c>
      <c r="C112" s="3" t="str">
        <f>CONCATENATE($A$102,B100)</f>
        <v>ISUTenure-Track Faculty</v>
      </c>
    </row>
    <row r="113" spans="1:3" x14ac:dyDescent="0.25">
      <c r="A113" t="s">
        <v>28</v>
      </c>
      <c r="B113" s="3" t="str">
        <f>C101</f>
        <v>NA</v>
      </c>
      <c r="C113" s="3" t="str">
        <f>CONCATENATE($A$101,C100)</f>
        <v>OSFCivil Service</v>
      </c>
    </row>
    <row r="114" spans="1:3" x14ac:dyDescent="0.25">
      <c r="A114" t="s">
        <v>29</v>
      </c>
      <c r="B114" s="3">
        <f>C102</f>
        <v>0.47599999999999998</v>
      </c>
      <c r="C114" s="3" t="str">
        <f>CONCATENATE($A$102,C100)</f>
        <v>ISUCivil Service</v>
      </c>
    </row>
    <row r="115" spans="1:3" x14ac:dyDescent="0.25">
      <c r="A115" t="s">
        <v>30</v>
      </c>
      <c r="B115" s="3" t="str">
        <f>D101</f>
        <v>NA</v>
      </c>
      <c r="C115" s="3" t="str">
        <f>CONCATENATE($A$101,D100)</f>
        <v>OSFAdministrative Professionals</v>
      </c>
    </row>
    <row r="116" spans="1:3" x14ac:dyDescent="0.25">
      <c r="A116" t="s">
        <v>31</v>
      </c>
      <c r="B116" s="3">
        <f>D102</f>
        <v>0.47599999999999998</v>
      </c>
      <c r="C116" s="3" t="str">
        <f>CONCATENATE($A$102,D100)</f>
        <v>ISUAdministrative Professionals</v>
      </c>
    </row>
    <row r="117" spans="1:3" x14ac:dyDescent="0.25">
      <c r="A117" t="s">
        <v>32</v>
      </c>
      <c r="B117" s="3" t="str">
        <f>E101</f>
        <v>NA</v>
      </c>
      <c r="C117" s="3" t="str">
        <f>CONCATENATE($A$101,E100)</f>
        <v>OSFNon-Tenure Track Faculty</v>
      </c>
    </row>
    <row r="118" spans="1:3" x14ac:dyDescent="0.25">
      <c r="A118" t="s">
        <v>33</v>
      </c>
      <c r="B118" s="3">
        <f>E102</f>
        <v>0.47599999999999998</v>
      </c>
      <c r="C118" s="3" t="str">
        <f>CONCATENATE($A$102,E100)</f>
        <v>ISUNon-Tenure Track Faculty</v>
      </c>
    </row>
    <row r="119" spans="1:3" x14ac:dyDescent="0.25">
      <c r="A119" t="s">
        <v>34</v>
      </c>
      <c r="B119" s="3" t="str">
        <f>F101</f>
        <v>NA</v>
      </c>
      <c r="C119" s="3" t="str">
        <f>CONCATENATE($A$101,F100)</f>
        <v>OSFExtra-Help</v>
      </c>
    </row>
    <row r="120" spans="1:3" x14ac:dyDescent="0.25">
      <c r="A120" t="s">
        <v>35</v>
      </c>
      <c r="B120" s="3">
        <f>F102</f>
        <v>7.6499999999999999E-2</v>
      </c>
      <c r="C120" s="3" t="str">
        <f>CONCATENATE($A$102,F100)</f>
        <v>ISUExtra-Help</v>
      </c>
    </row>
    <row r="121" spans="1:3" x14ac:dyDescent="0.25">
      <c r="A121" t="s">
        <v>36</v>
      </c>
      <c r="B121" s="3" t="str">
        <f>G101</f>
        <v>NA</v>
      </c>
      <c r="C121" s="3" t="str">
        <f>CONCATENATE($A$101,G100)</f>
        <v>OSFGraduate Assistants</v>
      </c>
    </row>
    <row r="122" spans="1:3" x14ac:dyDescent="0.25">
      <c r="A122" t="s">
        <v>37</v>
      </c>
      <c r="B122" s="3">
        <f>G102</f>
        <v>7.6499999999999999E-2</v>
      </c>
      <c r="C122" s="3" t="str">
        <f>CONCATENATE($A$102,G100)</f>
        <v>ISUGraduate Assistants</v>
      </c>
    </row>
    <row r="123" spans="1:3" x14ac:dyDescent="0.25">
      <c r="A123" t="s">
        <v>38</v>
      </c>
      <c r="B123" s="3" t="str">
        <f>H101</f>
        <v>NA</v>
      </c>
      <c r="C123" s="3" t="str">
        <f>CONCATENATE($A$101,H100)</f>
        <v>OSFStudents</v>
      </c>
    </row>
    <row r="124" spans="1:3" x14ac:dyDescent="0.25">
      <c r="A124" t="s">
        <v>39</v>
      </c>
      <c r="B124" s="3">
        <f>H102</f>
        <v>7.6499999999999999E-2</v>
      </c>
      <c r="C124" s="3" t="str">
        <f>CONCATENATE($A$102,H100)</f>
        <v>ISUStudents</v>
      </c>
    </row>
    <row r="125" spans="1:3" x14ac:dyDescent="0.25">
      <c r="A125" t="s">
        <v>40</v>
      </c>
      <c r="B125" s="3">
        <f>I101</f>
        <v>0.315</v>
      </c>
      <c r="C125" s="3" t="str">
        <f>CONCATENATE($A$101,I100)</f>
        <v>OSFMission Partner</v>
      </c>
    </row>
    <row r="126" spans="1:3" x14ac:dyDescent="0.25">
      <c r="A126" s="3" t="s">
        <v>41</v>
      </c>
      <c r="B126" s="3" t="str">
        <f>I102</f>
        <v>NA</v>
      </c>
      <c r="C126" s="3" t="str">
        <f>CONCATENATE($A$102,I100)</f>
        <v>ISUMission Partner</v>
      </c>
    </row>
    <row r="127" spans="1:3" x14ac:dyDescent="0.25">
      <c r="A127" s="3" t="s">
        <v>42</v>
      </c>
      <c r="B127" s="3">
        <f>J101</f>
        <v>0</v>
      </c>
      <c r="C127" s="3" t="str">
        <f>CONCATENATE($A$101,J100)</f>
        <v>OSFIntern</v>
      </c>
    </row>
    <row r="128" spans="1:3" x14ac:dyDescent="0.25">
      <c r="A128" s="3" t="s">
        <v>43</v>
      </c>
      <c r="B128" s="3" t="str">
        <f>J102</f>
        <v>NA</v>
      </c>
      <c r="C128" s="3" t="str">
        <f>CONCATENATE($A$102,J100)</f>
        <v>ISUIntern</v>
      </c>
    </row>
  </sheetData>
  <mergeCells count="8">
    <mergeCell ref="A3:B3"/>
    <mergeCell ref="A16:C16"/>
    <mergeCell ref="A34:F34"/>
    <mergeCell ref="A19:B19"/>
    <mergeCell ref="A22:B22"/>
    <mergeCell ref="A25:B25"/>
    <mergeCell ref="A31:B31"/>
    <mergeCell ref="A28:B28"/>
  </mergeCells>
  <conditionalFormatting sqref="I2:J2">
    <cfRule type="cellIs" dxfId="0" priority="5" operator="greaterThan">
      <formula>$G$34*0.7</formula>
    </cfRule>
  </conditionalFormatting>
  <dataValidations count="9">
    <dataValidation type="list" allowBlank="1" showInputMessage="1" showErrorMessage="1" sqref="A15" xr:uid="{00000000-0002-0000-0000-000001000000}">
      <formula1>$A$101:$A$102</formula1>
    </dataValidation>
    <dataValidation type="list" allowBlank="1" showInputMessage="1" showErrorMessage="1" sqref="C5:C12 C14" xr:uid="{00000000-0002-0000-0000-000000000000}">
      <formula1>$B$100:$J$100</formula1>
    </dataValidation>
    <dataValidation type="list" allowBlank="1" showInputMessage="1" showErrorMessage="1" promptTitle="Designated Organization" prompt="The designated organization is responsible for processing and reimbursement." sqref="A4:A14 A32:A33 A29:A30 A26:A27 A23:A24 A20:A21 A17:A18" xr:uid="{99CF94D8-A9BF-4BFB-B50F-0DF3B6CD5758}">
      <formula1>$A$101:$A$102</formula1>
    </dataValidation>
    <dataValidation allowBlank="1" showInputMessage="1" showErrorMessage="1" promptTitle="Project Total" prompt="$75,000 maximum - no more than 70/30 split between institutions" sqref="G34:J92" xr:uid="{CE996209-4B1D-42B0-8877-E0312E130B4F}"/>
    <dataValidation allowBlank="1" showInputMessage="1" showErrorMessage="1" promptTitle="Consultant Costs" prompt="Consultant costs may not exceed 15% of the total budget and must follow institutional policies." sqref="B17:B18 A16" xr:uid="{E15E4809-DEEA-441E-BAAE-57D468433968}"/>
    <dataValidation allowBlank="1" showInputMessage="1" showErrorMessage="1" promptTitle="Publication Cap" prompt="$5,000 maximum_x000a_" sqref="B23:B24 A22" xr:uid="{65C6A623-4678-43BF-BE40-415A60045BA0}"/>
    <dataValidation allowBlank="1" showInputMessage="1" showErrorMessage="1" promptTitle="Travel Costs" prompt="$10,000 total (no more than $5,000/institution)" sqref="B26:B27 A25" xr:uid="{FE0B76C7-9D3E-401C-940E-371D61832619}"/>
    <dataValidation allowBlank="1" showInputMessage="1" showErrorMessage="1" promptTitle="Reminders" prompt="No overhead expenses. No tuition remission." sqref="A31:B31 B32:B33" xr:uid="{C81AA420-5D2F-4C7A-9C27-2D8CB84F4D6D}"/>
    <dataValidation type="list" allowBlank="1" showInputMessage="1" showErrorMessage="1" promptTitle="PM &amp; RC Budgeting Information" prompt="For more information on how to budget for an IAI PM or RC, see the next tab. If you have any additional questions, pelase reach out to IAI@osfhealthcare.org." sqref="B13:E13" xr:uid="{579ECC68-4C98-4AB5-A875-8BC431C1C550}">
      <formula1>$B$100:$J$100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2286-66D3-4A02-A934-0DAF1BA41F15}">
  <dimension ref="A1:M22"/>
  <sheetViews>
    <sheetView workbookViewId="0">
      <selection activeCell="E29" sqref="E29"/>
    </sheetView>
  </sheetViews>
  <sheetFormatPr defaultRowHeight="15" x14ac:dyDescent="0.25"/>
  <cols>
    <col min="1" max="1" width="51.140625" customWidth="1"/>
    <col min="2" max="2" width="8.28515625" customWidth="1"/>
    <col min="3" max="3" width="30.7109375" customWidth="1"/>
    <col min="4" max="5" width="29.42578125" customWidth="1"/>
    <col min="6" max="6" width="49" customWidth="1"/>
  </cols>
  <sheetData>
    <row r="1" spans="1:13" ht="21" customHeight="1" x14ac:dyDescent="0.3">
      <c r="A1" s="108" t="s">
        <v>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ht="21" customHeight="1" x14ac:dyDescent="0.3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21" customHeight="1" x14ac:dyDescent="0.3">
      <c r="A3" s="109" t="s">
        <v>83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5" spans="1:13" ht="15.75" x14ac:dyDescent="0.25">
      <c r="A5" s="73" t="s">
        <v>78</v>
      </c>
    </row>
    <row r="7" spans="1:13" ht="18" thickBot="1" x14ac:dyDescent="0.3">
      <c r="A7" s="69" t="s">
        <v>44</v>
      </c>
      <c r="B7" s="70" t="s">
        <v>45</v>
      </c>
      <c r="C7" s="70" t="s">
        <v>46</v>
      </c>
      <c r="D7" s="70" t="s">
        <v>47</v>
      </c>
      <c r="E7" s="70" t="s">
        <v>74</v>
      </c>
      <c r="F7" s="70" t="s">
        <v>85</v>
      </c>
    </row>
    <row r="8" spans="1:13" ht="15.75" x14ac:dyDescent="0.25">
      <c r="A8" s="71" t="s">
        <v>48</v>
      </c>
      <c r="B8" s="79" t="s">
        <v>49</v>
      </c>
      <c r="C8" s="79">
        <v>20</v>
      </c>
      <c r="D8" s="79">
        <v>43</v>
      </c>
      <c r="E8" s="79">
        <v>13.55</v>
      </c>
      <c r="F8" s="98">
        <f>PRODUCT(C8,D8)+PRODUCT(C8,E8)</f>
        <v>1131</v>
      </c>
      <c r="G8" s="99"/>
    </row>
    <row r="9" spans="1:13" ht="15.75" x14ac:dyDescent="0.25">
      <c r="A9" s="71" t="s">
        <v>50</v>
      </c>
      <c r="B9" s="95" t="s">
        <v>49</v>
      </c>
      <c r="C9" s="95">
        <v>156</v>
      </c>
      <c r="D9" s="95">
        <v>43</v>
      </c>
      <c r="E9" s="95">
        <v>13.55</v>
      </c>
      <c r="F9" s="100">
        <f>PRODUCT(C9,D9)+PRODUCT(C9,E9)</f>
        <v>8821.7999999999993</v>
      </c>
      <c r="G9" s="99"/>
    </row>
    <row r="10" spans="1:13" ht="16.5" thickBot="1" x14ac:dyDescent="0.3">
      <c r="A10" s="81" t="s">
        <v>51</v>
      </c>
      <c r="B10" s="82" t="s">
        <v>52</v>
      </c>
      <c r="C10" s="82">
        <v>176</v>
      </c>
      <c r="D10" s="96" t="s">
        <v>52</v>
      </c>
      <c r="E10" s="96" t="s">
        <v>52</v>
      </c>
      <c r="F10" s="84">
        <f>SUM(F8:F9)</f>
        <v>9952.7999999999993</v>
      </c>
    </row>
    <row r="11" spans="1:13" ht="15.75" x14ac:dyDescent="0.25">
      <c r="A11" s="88" t="s">
        <v>60</v>
      </c>
      <c r="B11" s="92" t="s">
        <v>54</v>
      </c>
      <c r="C11" s="92">
        <v>25</v>
      </c>
      <c r="D11" s="92">
        <v>33</v>
      </c>
      <c r="E11" s="92">
        <v>10.4</v>
      </c>
      <c r="F11" s="93">
        <f>PRODUCT(C11,D11)+PRODUCT(C11,E11)</f>
        <v>1085</v>
      </c>
    </row>
    <row r="12" spans="1:13" ht="15.75" x14ac:dyDescent="0.25">
      <c r="A12" s="89" t="s">
        <v>61</v>
      </c>
      <c r="B12" s="79" t="s">
        <v>49</v>
      </c>
      <c r="C12" s="79">
        <v>10</v>
      </c>
      <c r="D12" s="79">
        <v>43</v>
      </c>
      <c r="E12" s="79">
        <v>13.55</v>
      </c>
      <c r="F12" s="94">
        <f>PRODUCT(C12,D12)+PRODUCT(C12,E12)</f>
        <v>565.5</v>
      </c>
    </row>
    <row r="13" spans="1:13" ht="16.5" thickBot="1" x14ac:dyDescent="0.3">
      <c r="A13" s="90" t="s">
        <v>62</v>
      </c>
      <c r="B13" s="83" t="s">
        <v>52</v>
      </c>
      <c r="C13" s="83">
        <v>35</v>
      </c>
      <c r="D13" s="97" t="s">
        <v>52</v>
      </c>
      <c r="E13" s="97" t="s">
        <v>52</v>
      </c>
      <c r="F13" s="84">
        <f>SUM(F11:F12)</f>
        <v>1650.5</v>
      </c>
    </row>
    <row r="14" spans="1:13" ht="15.75" x14ac:dyDescent="0.25">
      <c r="A14" s="71" t="s">
        <v>63</v>
      </c>
      <c r="B14" s="79" t="s">
        <v>54</v>
      </c>
      <c r="C14" s="79">
        <v>15</v>
      </c>
      <c r="D14" s="79">
        <v>33</v>
      </c>
      <c r="E14" s="79">
        <v>10.4</v>
      </c>
      <c r="F14" s="91">
        <f>PRODUCT(C14,D14)+PRODUCT(C14,E14)</f>
        <v>651</v>
      </c>
    </row>
    <row r="15" spans="1:13" ht="15.75" x14ac:dyDescent="0.25">
      <c r="A15" s="71" t="s">
        <v>64</v>
      </c>
      <c r="B15" s="95" t="s">
        <v>54</v>
      </c>
      <c r="C15" s="95">
        <v>10</v>
      </c>
      <c r="D15" s="95">
        <v>33</v>
      </c>
      <c r="E15" s="95">
        <v>10.4</v>
      </c>
      <c r="F15" s="74">
        <f>PRODUCT(C15,D15)+PRODUCT(C15,E15)</f>
        <v>434</v>
      </c>
    </row>
    <row r="16" spans="1:13" ht="15.75" x14ac:dyDescent="0.25">
      <c r="A16" s="71" t="s">
        <v>65</v>
      </c>
      <c r="B16" s="79" t="s">
        <v>54</v>
      </c>
      <c r="C16" s="79">
        <v>15</v>
      </c>
      <c r="D16" s="79">
        <v>33</v>
      </c>
      <c r="E16" s="79">
        <v>10.4</v>
      </c>
      <c r="F16" s="91">
        <f>PRODUCT(C16,D16)+PRODUCT(C16,E16)</f>
        <v>651</v>
      </c>
    </row>
    <row r="17" spans="1:6" ht="15.75" x14ac:dyDescent="0.25">
      <c r="A17" s="71" t="s">
        <v>53</v>
      </c>
      <c r="B17" s="95" t="s">
        <v>54</v>
      </c>
      <c r="C17" s="95">
        <v>120</v>
      </c>
      <c r="D17" s="95">
        <v>33</v>
      </c>
      <c r="E17" s="95">
        <v>10.4</v>
      </c>
      <c r="F17" s="74">
        <f t="shared" ref="F17:F22" si="0">PRODUCT(C17,D17)+PRODUCT(C17,E17)</f>
        <v>5208</v>
      </c>
    </row>
    <row r="18" spans="1:6" ht="15.75" x14ac:dyDescent="0.25">
      <c r="A18" s="71" t="s">
        <v>55</v>
      </c>
      <c r="B18" s="79" t="s">
        <v>54</v>
      </c>
      <c r="C18" s="79">
        <v>80</v>
      </c>
      <c r="D18" s="79">
        <v>33</v>
      </c>
      <c r="E18" s="79">
        <v>10.4</v>
      </c>
      <c r="F18" s="91">
        <f t="shared" si="0"/>
        <v>3472</v>
      </c>
    </row>
    <row r="19" spans="1:6" ht="15.75" x14ac:dyDescent="0.25">
      <c r="A19" s="71" t="s">
        <v>56</v>
      </c>
      <c r="B19" s="95" t="s">
        <v>54</v>
      </c>
      <c r="C19" s="95">
        <v>100</v>
      </c>
      <c r="D19" s="95">
        <v>33</v>
      </c>
      <c r="E19" s="95">
        <v>10.4</v>
      </c>
      <c r="F19" s="74">
        <f t="shared" si="0"/>
        <v>4340</v>
      </c>
    </row>
    <row r="20" spans="1:6" ht="15.75" x14ac:dyDescent="0.25">
      <c r="A20" s="71" t="s">
        <v>57</v>
      </c>
      <c r="B20" s="79" t="s">
        <v>54</v>
      </c>
      <c r="C20" s="79">
        <v>40</v>
      </c>
      <c r="D20" s="79">
        <v>33</v>
      </c>
      <c r="E20" s="79">
        <v>10.4</v>
      </c>
      <c r="F20" s="91">
        <f t="shared" si="0"/>
        <v>1736</v>
      </c>
    </row>
    <row r="21" spans="1:6" ht="15.75" x14ac:dyDescent="0.25">
      <c r="A21" s="71" t="s">
        <v>58</v>
      </c>
      <c r="B21" s="95" t="s">
        <v>54</v>
      </c>
      <c r="C21" s="95">
        <v>120</v>
      </c>
      <c r="D21" s="95">
        <v>33</v>
      </c>
      <c r="E21" s="95">
        <v>10.4</v>
      </c>
      <c r="F21" s="74">
        <f t="shared" si="0"/>
        <v>5208</v>
      </c>
    </row>
    <row r="22" spans="1:6" ht="15.75" x14ac:dyDescent="0.25">
      <c r="A22" s="71" t="s">
        <v>59</v>
      </c>
      <c r="B22" s="79" t="s">
        <v>54</v>
      </c>
      <c r="C22" s="79">
        <v>60</v>
      </c>
      <c r="D22" s="79">
        <v>33</v>
      </c>
      <c r="E22" s="79">
        <v>10.4</v>
      </c>
      <c r="F22" s="91">
        <f t="shared" si="0"/>
        <v>2604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DA84-C63B-416A-8137-E07BF5751CBE}">
  <dimension ref="A1:B6"/>
  <sheetViews>
    <sheetView zoomScale="150" zoomScaleNormal="150" workbookViewId="0">
      <selection activeCell="B14" sqref="B14"/>
    </sheetView>
  </sheetViews>
  <sheetFormatPr defaultRowHeight="15" x14ac:dyDescent="0.25"/>
  <cols>
    <col min="1" max="1" width="12.140625" bestFit="1" customWidth="1"/>
    <col min="2" max="2" width="87.28515625" bestFit="1" customWidth="1"/>
    <col min="3" max="3" width="11.85546875" bestFit="1" customWidth="1"/>
  </cols>
  <sheetData>
    <row r="1" spans="1:2" x14ac:dyDescent="0.25">
      <c r="A1" s="72" t="s">
        <v>66</v>
      </c>
      <c r="B1" s="72" t="s">
        <v>67</v>
      </c>
    </row>
    <row r="2" spans="1:2" x14ac:dyDescent="0.25">
      <c r="A2" s="77" t="s">
        <v>72</v>
      </c>
      <c r="B2" s="78" t="s">
        <v>73</v>
      </c>
    </row>
    <row r="3" spans="1:2" x14ac:dyDescent="0.25">
      <c r="A3" t="s">
        <v>68</v>
      </c>
      <c r="B3" s="75">
        <v>5000</v>
      </c>
    </row>
    <row r="4" spans="1:2" x14ac:dyDescent="0.25">
      <c r="A4" t="s">
        <v>69</v>
      </c>
      <c r="B4" s="76" t="s">
        <v>84</v>
      </c>
    </row>
    <row r="5" spans="1:2" x14ac:dyDescent="0.25">
      <c r="A5" t="s">
        <v>70</v>
      </c>
      <c r="B5" s="76" t="s">
        <v>71</v>
      </c>
    </row>
    <row r="6" spans="1:2" x14ac:dyDescent="0.25">
      <c r="A6" t="s">
        <v>75</v>
      </c>
      <c r="B6" s="76" t="s">
        <v>76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fd6a630-be24-42f6-ac20-e11ed46b2193}" enabled="0" method="" siteId="{efd6a630-be24-42f6-ac20-e11ed46b21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RC PM Rate Information</vt:lpstr>
      <vt:lpstr>Category Caps</vt:lpstr>
    </vt:vector>
  </TitlesOfParts>
  <Manager/>
  <Company>OSF Healthcare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Stutzman, Seth T.</dc:creator>
  <cp:keywords/>
  <dc:description/>
  <cp:lastModifiedBy>Tackett, Alyssa M.</cp:lastModifiedBy>
  <cp:revision/>
  <dcterms:created xsi:type="dcterms:W3CDTF">2023-02-06T14:22:34Z</dcterms:created>
  <dcterms:modified xsi:type="dcterms:W3CDTF">2026-05-11T21:17:03Z</dcterms:modified>
  <cp:category/>
  <cp:contentStatus/>
</cp:coreProperties>
</file>