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nspringer22\Desktop\"/>
    </mc:Choice>
  </mc:AlternateContent>
  <xr:revisionPtr revIDLastSave="0" documentId="8_{F7B771C0-9782-4659-B63F-D53465F253E9}" xr6:coauthVersionLast="47" xr6:coauthVersionMax="47" xr10:uidLastSave="{00000000-0000-0000-0000-000000000000}"/>
  <bookViews>
    <workbookView xWindow="-108" yWindow="-108" windowWidth="29016" windowHeight="15816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 l="1"/>
  <c r="I8" i="1" s="1"/>
  <c r="H9" i="1"/>
  <c r="H10" i="1"/>
  <c r="I10" i="1" s="1"/>
  <c r="H11" i="1"/>
  <c r="I11" i="1" s="1"/>
  <c r="H12" i="1"/>
  <c r="I12" i="1" s="1"/>
  <c r="I7" i="1"/>
  <c r="J7" i="1"/>
  <c r="N26" i="1"/>
  <c r="N24" i="1"/>
  <c r="N23" i="1"/>
  <c r="N21" i="1"/>
  <c r="N20" i="1"/>
  <c r="N18" i="1"/>
  <c r="N16" i="1"/>
  <c r="L16" i="1"/>
  <c r="M26" i="1"/>
  <c r="M24" i="1"/>
  <c r="M23" i="1"/>
  <c r="M21" i="1"/>
  <c r="M20" i="1"/>
  <c r="M18" i="1"/>
  <c r="M16" i="1"/>
  <c r="L26" i="1"/>
  <c r="L24" i="1"/>
  <c r="L23" i="1"/>
  <c r="L21" i="1"/>
  <c r="L20" i="1"/>
  <c r="L18" i="1"/>
  <c r="N8" i="1"/>
  <c r="N9" i="1"/>
  <c r="N10" i="1"/>
  <c r="N12" i="1"/>
  <c r="N7" i="1"/>
  <c r="M9" i="1"/>
  <c r="M11" i="1"/>
  <c r="M12" i="1"/>
  <c r="M7" i="1"/>
  <c r="L8" i="1"/>
  <c r="L10" i="1"/>
  <c r="L11" i="1"/>
  <c r="J12" i="1" l="1"/>
  <c r="K12" i="1" s="1"/>
  <c r="L12" i="1" s="1"/>
  <c r="J11" i="1"/>
  <c r="K11" i="1" s="1"/>
  <c r="N11" i="1" s="1"/>
  <c r="J10" i="1"/>
  <c r="K10" i="1" s="1"/>
  <c r="M10" i="1" s="1"/>
  <c r="I9" i="1"/>
  <c r="J9" i="1"/>
  <c r="K9" i="1" s="1"/>
  <c r="L9" i="1" s="1"/>
  <c r="J8" i="1"/>
  <c r="K8" i="1" s="1"/>
  <c r="M8" i="1" s="1"/>
  <c r="K7" i="1"/>
  <c r="L7" i="1" s="1"/>
  <c r="I13" i="1"/>
  <c r="N13" i="1" l="1"/>
  <c r="N27" i="1" s="1"/>
  <c r="J13" i="1"/>
  <c r="L13" i="1" l="1"/>
  <c r="L27" i="1" s="1"/>
  <c r="M13" i="1"/>
  <c r="M27" i="1" s="1"/>
  <c r="K13" i="1"/>
  <c r="K27" i="1" s="1"/>
</calcChain>
</file>

<file path=xl/sharedStrings.xml><?xml version="1.0" encoding="utf-8"?>
<sst xmlns="http://schemas.openxmlformats.org/spreadsheetml/2006/main" count="81" uniqueCount="51">
  <si>
    <t>TITLE OF THE PROJECT:</t>
  </si>
  <si>
    <t xml:space="preserve">1) List PERSONNEL </t>
  </si>
  <si>
    <t>Name</t>
  </si>
  <si>
    <t xml:space="preserve"> Duty Release  Hours</t>
  </si>
  <si>
    <t>Extra Comp Hours</t>
  </si>
  <si>
    <t>Hourly Rate</t>
  </si>
  <si>
    <t>Total Hours on Project</t>
  </si>
  <si>
    <t>SALARY REQUESTED</t>
  </si>
  <si>
    <t>FRINGE BENEFITS</t>
  </si>
  <si>
    <t>TOTAL</t>
  </si>
  <si>
    <t>BU</t>
  </si>
  <si>
    <t>OSF</t>
  </si>
  <si>
    <t>Other</t>
  </si>
  <si>
    <t>Albert Einstein</t>
  </si>
  <si>
    <t>Co-Principal Investigator</t>
  </si>
  <si>
    <t>9  month</t>
  </si>
  <si>
    <t xml:space="preserve">Bradley University </t>
  </si>
  <si>
    <t>Percy Julian</t>
  </si>
  <si>
    <t>12 month</t>
  </si>
  <si>
    <t>OSF Healthcare</t>
  </si>
  <si>
    <t>Nikola Tesla</t>
  </si>
  <si>
    <t>Co-Investigator</t>
  </si>
  <si>
    <t>Hippocrates</t>
  </si>
  <si>
    <t>Research Project Coordinator</t>
  </si>
  <si>
    <t>Florence Nightingale</t>
  </si>
  <si>
    <t>Medical Resident</t>
  </si>
  <si>
    <t>Marie Curie</t>
  </si>
  <si>
    <t>Undergraduate Reseach Assistant</t>
  </si>
  <si>
    <t>N/A</t>
  </si>
  <si>
    <t>SUBTOTALS</t>
  </si>
  <si>
    <t>Add rows as needed and copy cells from columns J-N</t>
  </si>
  <si>
    <t>CONSULTANT COSTS</t>
  </si>
  <si>
    <t xml:space="preserve">Organization </t>
  </si>
  <si>
    <t>Example Entry-XYZ Consultants</t>
  </si>
  <si>
    <r>
      <t xml:space="preserve">EQUIPMENT  </t>
    </r>
    <r>
      <rPr>
        <b/>
        <i/>
        <sz val="10"/>
        <color theme="1"/>
        <rFont val="Arial"/>
        <family val="2"/>
      </rPr>
      <t>(Itemize)</t>
    </r>
  </si>
  <si>
    <t>MRI</t>
  </si>
  <si>
    <r>
      <t xml:space="preserve">SUPPLIES  </t>
    </r>
    <r>
      <rPr>
        <b/>
        <i/>
        <sz val="10"/>
        <color theme="1"/>
        <rFont val="Arial"/>
        <family val="2"/>
      </rPr>
      <t>(Itemize by category)</t>
    </r>
  </si>
  <si>
    <t>Sensors</t>
  </si>
  <si>
    <t>Simulation Supplies</t>
  </si>
  <si>
    <t>TRAVEL</t>
  </si>
  <si>
    <t>Travel to Collaborator's Institution - Lodging and Per Diem</t>
  </si>
  <si>
    <t>Auto Transporation Peoria &lt; &gt; Chicago</t>
  </si>
  <si>
    <r>
      <t xml:space="preserve">OTHER EXPENSES  </t>
    </r>
    <r>
      <rPr>
        <b/>
        <i/>
        <sz val="10"/>
        <color theme="1"/>
        <rFont val="Arial"/>
        <family val="2"/>
      </rPr>
      <t>(Itemize by category)</t>
    </r>
  </si>
  <si>
    <t>Computer Services</t>
  </si>
  <si>
    <t>TOTAL DIRECT COSTS</t>
  </si>
  <si>
    <t>Graduate Research Assistant</t>
  </si>
  <si>
    <t>Role on Project
(Drop Down)</t>
  </si>
  <si>
    <t>Organization
(Drop Down)</t>
  </si>
  <si>
    <t xml:space="preserve">Contract Type
(Drop Down)   </t>
  </si>
  <si>
    <t>2) Select Organization, Role, and Contract Type</t>
  </si>
  <si>
    <r>
      <t>3) Enter Duty Release hours, Extracompensation hours, and Hourly Rate (</t>
    </r>
    <r>
      <rPr>
        <b/>
        <sz val="12"/>
        <color rgb="FFC00000"/>
        <rFont val="Arial"/>
        <family val="2"/>
      </rPr>
      <t>BU Employees See</t>
    </r>
    <r>
      <rPr>
        <sz val="12"/>
        <color rgb="FFC00000"/>
        <rFont val="Arial"/>
        <family val="2"/>
      </rPr>
      <t>: bradley.edu/academic/cio/osp/assets/documents/IndirectCostCalculator.xlsx)
*Fringe calculates automatically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</si>
</sst>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 Black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Arial Black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5" fontId="5" fillId="0" borderId="2" xfId="0" applyNumberFormat="1" applyFont="1" applyBorder="1" applyAlignment="1">
      <alignment vertical="center" shrinkToFit="1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44" fontId="5" fillId="2" borderId="5" xfId="1" applyFont="1" applyFill="1" applyBorder="1" applyAlignment="1">
      <alignment horizontal="center" vertical="center"/>
    </xf>
    <xf numFmtId="44" fontId="5" fillId="2" borderId="3" xfId="1" applyFont="1" applyFill="1" applyBorder="1" applyAlignment="1">
      <alignment horizontal="center" vertical="center"/>
    </xf>
    <xf numFmtId="5" fontId="10" fillId="0" borderId="2" xfId="0" applyNumberFormat="1" applyFont="1" applyBorder="1" applyAlignment="1">
      <alignment vertical="center" wrapText="1"/>
    </xf>
    <xf numFmtId="164" fontId="5" fillId="0" borderId="3" xfId="1" applyNumberFormat="1" applyFont="1" applyBorder="1" applyAlignment="1">
      <alignment vertical="center" wrapText="1"/>
    </xf>
    <xf numFmtId="164" fontId="5" fillId="2" borderId="5" xfId="0" applyNumberFormat="1" applyFont="1" applyFill="1" applyBorder="1" applyAlignment="1">
      <alignment vertical="center" wrapText="1"/>
    </xf>
    <xf numFmtId="164" fontId="5" fillId="2" borderId="5" xfId="1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4" fontId="5" fillId="2" borderId="3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44" fontId="5" fillId="4" borderId="16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164" fontId="5" fillId="0" borderId="8" xfId="0" applyNumberFormat="1" applyFont="1" applyBorder="1" applyAlignment="1">
      <alignment vertical="center" shrinkToFit="1"/>
    </xf>
    <xf numFmtId="164" fontId="5" fillId="3" borderId="8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vertical="center" shrinkToFi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  <protection locked="0"/>
    </xf>
    <xf numFmtId="1" fontId="3" fillId="0" borderId="8" xfId="0" applyNumberFormat="1" applyFont="1" applyBorder="1" applyAlignment="1" applyProtection="1">
      <alignment horizontal="center" vertical="center" wrapText="1"/>
      <protection locked="0"/>
    </xf>
    <xf numFmtId="1" fontId="3" fillId="0" borderId="15" xfId="0" applyNumberFormat="1" applyFont="1" applyBorder="1" applyAlignment="1" applyProtection="1">
      <alignment horizontal="center" vertical="center" wrapText="1"/>
      <protection locked="0"/>
    </xf>
    <xf numFmtId="44" fontId="3" fillId="0" borderId="8" xfId="0" applyNumberFormat="1" applyFont="1" applyBorder="1" applyAlignment="1" applyProtection="1">
      <alignment vertical="center" shrinkToFit="1"/>
      <protection locked="0"/>
    </xf>
    <xf numFmtId="1" fontId="3" fillId="0" borderId="8" xfId="0" applyNumberFormat="1" applyFont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" fontId="3" fillId="0" borderId="2" xfId="0" applyNumberFormat="1" applyFont="1" applyBorder="1" applyAlignment="1" applyProtection="1">
      <alignment horizontal="center" vertical="center" shrinkToFit="1"/>
      <protection locked="0"/>
    </xf>
    <xf numFmtId="1" fontId="3" fillId="0" borderId="3" xfId="0" applyNumberFormat="1" applyFont="1" applyBorder="1" applyAlignment="1" applyProtection="1">
      <alignment horizontal="center" vertical="center" wrapText="1"/>
      <protection locked="0"/>
    </xf>
    <xf numFmtId="44" fontId="3" fillId="0" borderId="2" xfId="0" applyNumberFormat="1" applyFont="1" applyBorder="1" applyAlignment="1" applyProtection="1">
      <alignment vertical="center" shrinkToFit="1"/>
      <protection locked="0"/>
    </xf>
    <xf numFmtId="44" fontId="3" fillId="0" borderId="2" xfId="0" applyNumberFormat="1" applyFont="1" applyBorder="1" applyAlignment="1" applyProtection="1">
      <alignment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center" wrapText="1" indent="2"/>
      <protection locked="0"/>
    </xf>
    <xf numFmtId="0" fontId="3" fillId="0" borderId="5" xfId="0" applyFont="1" applyBorder="1" applyAlignment="1" applyProtection="1">
      <alignment horizontal="left" vertical="center" wrapText="1" indent="2"/>
      <protection locked="0"/>
    </xf>
    <xf numFmtId="0" fontId="3" fillId="0" borderId="3" xfId="0" applyFont="1" applyBorder="1" applyAlignment="1" applyProtection="1">
      <alignment horizontal="left" vertical="center" wrapText="1" indent="2"/>
      <protection locked="0"/>
    </xf>
    <xf numFmtId="0" fontId="11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top"/>
    </xf>
    <xf numFmtId="0" fontId="11" fillId="2" borderId="9" xfId="0" applyFont="1" applyFill="1" applyBorder="1" applyAlignment="1">
      <alignment horizontal="left" vertical="top"/>
    </xf>
    <xf numFmtId="0" fontId="11" fillId="2" borderId="10" xfId="0" applyFont="1" applyFill="1" applyBorder="1" applyAlignment="1">
      <alignment horizontal="left" vertical="top"/>
    </xf>
    <xf numFmtId="0" fontId="11" fillId="2" borderId="13" xfId="0" applyFont="1" applyFill="1" applyBorder="1" applyAlignment="1">
      <alignment horizontal="left" vertical="top"/>
    </xf>
    <xf numFmtId="0" fontId="11" fillId="2" borderId="15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11" fillId="2" borderId="14" xfId="0" applyFont="1" applyFill="1" applyBorder="1" applyAlignment="1">
      <alignment horizontal="left" vertical="top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2" borderId="5" xfId="0" applyFont="1" applyFill="1" applyBorder="1" applyAlignment="1" applyProtection="1">
      <alignment horizontal="left" vertical="center" wrapText="1"/>
      <protection locked="0"/>
    </xf>
    <xf numFmtId="44" fontId="8" fillId="2" borderId="4" xfId="1" applyFont="1" applyFill="1" applyBorder="1" applyAlignment="1" applyProtection="1">
      <alignment horizontal="left" vertical="center" wrapText="1"/>
      <protection locked="0"/>
    </xf>
    <xf numFmtId="44" fontId="8" fillId="2" borderId="5" xfId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161289</xdr:colOff>
      <xdr:row>12</xdr:row>
      <xdr:rowOff>54444</xdr:rowOff>
    </xdr:from>
    <xdr:to>
      <xdr:col>6</xdr:col>
      <xdr:colOff>173989</xdr:colOff>
      <xdr:row>12</xdr:row>
      <xdr:rowOff>159219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908549" y="3666324"/>
          <a:ext cx="1460500" cy="104775"/>
          <a:chOff x="0" y="0"/>
          <a:chExt cx="1371600" cy="7620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38101"/>
            <a:ext cx="1308100" cy="0"/>
          </a:xfrm>
          <a:custGeom>
            <a:avLst/>
            <a:gdLst/>
            <a:ahLst/>
            <a:cxnLst/>
            <a:rect l="0" t="0" r="0" b="0"/>
            <a:pathLst>
              <a:path w="1308100">
                <a:moveTo>
                  <a:pt x="0" y="0"/>
                </a:moveTo>
                <a:lnTo>
                  <a:pt x="1308100" y="0"/>
                </a:lnTo>
              </a:path>
            </a:pathLst>
          </a:custGeom>
          <a:ln w="9525">
            <a:solidFill>
              <a:srgbClr val="000000"/>
            </a:solidFill>
          </a:ln>
        </xdr:spPr>
      </xdr:sp>
      <xdr:sp macro="" textlink="">
        <xdr:nv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1295401" y="0"/>
            <a:ext cx="76200" cy="76200"/>
          </a:xfrm>
          <a:custGeom>
            <a:avLst/>
            <a:gdLst/>
            <a:ahLst/>
            <a:cxnLst/>
            <a:rect l="0" t="0" r="0" b="0"/>
            <a:pathLst>
              <a:path w="76200" h="76200">
                <a:moveTo>
                  <a:pt x="0" y="0"/>
                </a:moveTo>
                <a:lnTo>
                  <a:pt x="0" y="76200"/>
                </a:lnTo>
                <a:lnTo>
                  <a:pt x="76200" y="3810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7"/>
  <sheetViews>
    <sheetView tabSelected="1" workbookViewId="0">
      <selection activeCell="R6" sqref="R6"/>
    </sheetView>
  </sheetViews>
  <sheetFormatPr defaultColWidth="9.109375" defaultRowHeight="14.4" x14ac:dyDescent="0.3"/>
  <cols>
    <col min="1" max="1" width="20.88671875" style="2" customWidth="1"/>
    <col min="2" max="2" width="13.88671875" style="2" customWidth="1"/>
    <col min="3" max="3" width="20.88671875" style="2" customWidth="1"/>
    <col min="4" max="4" width="13.5546875" style="2" bestFit="1" customWidth="1"/>
    <col min="5" max="6" width="10.5546875" style="2" customWidth="1"/>
    <col min="7" max="7" width="8.44140625" style="2" customWidth="1"/>
    <col min="8" max="8" width="12.109375" style="2" customWidth="1"/>
    <col min="9" max="9" width="16" style="2" customWidth="1"/>
    <col min="10" max="14" width="12.88671875" style="2" customWidth="1"/>
    <col min="15" max="16" width="9.109375" style="2"/>
    <col min="17" max="17" width="9.109375" style="2" hidden="1" customWidth="1"/>
    <col min="18" max="18" width="9.109375" style="2" customWidth="1"/>
    <col min="19" max="16384" width="9.109375" style="2"/>
  </cols>
  <sheetData>
    <row r="1" spans="1:17" x14ac:dyDescent="0.3">
      <c r="A1" s="53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</row>
    <row r="2" spans="1:17" s="1" customFormat="1" ht="25.8" x14ac:dyDescent="0.5">
      <c r="A2" s="50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7" ht="15" x14ac:dyDescent="0.3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17" ht="15" x14ac:dyDescent="0.3">
      <c r="A4" s="67" t="s">
        <v>49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7" ht="34.799999999999997" customHeight="1" x14ac:dyDescent="0.3">
      <c r="A5" s="76" t="s">
        <v>50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</row>
    <row r="6" spans="1:17" ht="40.200000000000003" thickBot="1" x14ac:dyDescent="0.35">
      <c r="A6" s="23" t="s">
        <v>2</v>
      </c>
      <c r="B6" s="24" t="s">
        <v>47</v>
      </c>
      <c r="C6" s="23" t="s">
        <v>46</v>
      </c>
      <c r="D6" s="35" t="s">
        <v>48</v>
      </c>
      <c r="E6" s="35" t="s">
        <v>3</v>
      </c>
      <c r="F6" s="36" t="s">
        <v>4</v>
      </c>
      <c r="G6" s="35" t="s">
        <v>5</v>
      </c>
      <c r="H6" s="37" t="s">
        <v>6</v>
      </c>
      <c r="I6" s="25" t="s">
        <v>7</v>
      </c>
      <c r="J6" s="25" t="s">
        <v>8</v>
      </c>
      <c r="K6" s="26" t="s">
        <v>9</v>
      </c>
      <c r="L6" s="27" t="s">
        <v>10</v>
      </c>
      <c r="M6" s="27" t="s">
        <v>11</v>
      </c>
      <c r="N6" s="27" t="s">
        <v>12</v>
      </c>
    </row>
    <row r="7" spans="1:17" ht="27.6" x14ac:dyDescent="0.3">
      <c r="A7" s="28" t="s">
        <v>13</v>
      </c>
      <c r="B7" s="29" t="s">
        <v>10</v>
      </c>
      <c r="C7" s="28" t="s">
        <v>14</v>
      </c>
      <c r="D7" s="38" t="s">
        <v>15</v>
      </c>
      <c r="E7" s="39">
        <v>50</v>
      </c>
      <c r="F7" s="40">
        <v>50</v>
      </c>
      <c r="G7" s="41">
        <v>85</v>
      </c>
      <c r="H7" s="42">
        <f>E7+F7</f>
        <v>100</v>
      </c>
      <c r="I7" s="32">
        <f>G7*H7</f>
        <v>8500</v>
      </c>
      <c r="J7" s="32">
        <f>_xlfn.IFS(D7="N/A", 0, B7 = "Other", 0, B7="BU", E7*H7*0.25+F7*H7*0.1, B7 ="OSF", I7*0.315)</f>
        <v>1750</v>
      </c>
      <c r="K7" s="32">
        <f>SUM(I7:J7)</f>
        <v>10250</v>
      </c>
      <c r="L7" s="33">
        <f>IF(B7=$L$6, K7, 0)</f>
        <v>10250</v>
      </c>
      <c r="M7" s="33">
        <f>IF(B7=$M$6, K7, 0)</f>
        <v>0</v>
      </c>
      <c r="N7" s="33">
        <f>IF(B7=$N$6, K7, 0)</f>
        <v>0</v>
      </c>
      <c r="Q7" s="2" t="s">
        <v>16</v>
      </c>
    </row>
    <row r="8" spans="1:17" ht="27.6" x14ac:dyDescent="0.3">
      <c r="A8" s="30" t="s">
        <v>17</v>
      </c>
      <c r="B8" s="31" t="s">
        <v>11</v>
      </c>
      <c r="C8" s="30" t="s">
        <v>14</v>
      </c>
      <c r="D8" s="43" t="s">
        <v>18</v>
      </c>
      <c r="E8" s="44">
        <v>100</v>
      </c>
      <c r="F8" s="45">
        <v>0</v>
      </c>
      <c r="G8" s="46">
        <v>120</v>
      </c>
      <c r="H8" s="42">
        <f t="shared" ref="H8:H12" si="0">E8+F8</f>
        <v>100</v>
      </c>
      <c r="I8" s="32">
        <f>G8*H8</f>
        <v>12000</v>
      </c>
      <c r="J8" s="32">
        <f>_xlfn.IFS(D8="N/A", 0, B8 = "Other", 0, B8="BU", E8*H8*0.25+F8*H8*0.1, B8 ="OSF", I8*0.315)</f>
        <v>3780</v>
      </c>
      <c r="K8" s="34">
        <f t="shared" ref="K8:K9" si="1">SUM(I8:J8)</f>
        <v>15780</v>
      </c>
      <c r="L8" s="8">
        <f>IF(B8=$L$6, K8, 0)</f>
        <v>0</v>
      </c>
      <c r="M8" s="8">
        <f>IF(B8=$M$6, K8, 0)</f>
        <v>15780</v>
      </c>
      <c r="N8" s="8">
        <f>IF(B8=$N$6, K8, 0)</f>
        <v>0</v>
      </c>
      <c r="Q8" s="2" t="s">
        <v>19</v>
      </c>
    </row>
    <row r="9" spans="1:17" x14ac:dyDescent="0.3">
      <c r="A9" s="30" t="s">
        <v>20</v>
      </c>
      <c r="B9" s="31" t="s">
        <v>10</v>
      </c>
      <c r="C9" s="30" t="s">
        <v>21</v>
      </c>
      <c r="D9" s="43" t="s">
        <v>15</v>
      </c>
      <c r="E9" s="44">
        <v>0</v>
      </c>
      <c r="F9" s="45">
        <v>50</v>
      </c>
      <c r="G9" s="46">
        <v>50</v>
      </c>
      <c r="H9" s="42">
        <f t="shared" si="0"/>
        <v>50</v>
      </c>
      <c r="I9" s="32">
        <f>G9*H9</f>
        <v>2500</v>
      </c>
      <c r="J9" s="32">
        <f>_xlfn.IFS(D9="N/A", 0, B9 = "Other", 0, B9="BU", E9*H9*0.25+F9*H9*0.1, B9 ="OSF", I9*0.315)</f>
        <v>250</v>
      </c>
      <c r="K9" s="34">
        <f t="shared" si="1"/>
        <v>2750</v>
      </c>
      <c r="L9" s="8">
        <f>IF(B9=$L$6, K9, 0)</f>
        <v>2750</v>
      </c>
      <c r="M9" s="8">
        <f>IF(B9=$M$6, K9, 0)</f>
        <v>0</v>
      </c>
      <c r="N9" s="8">
        <f>IF(B9=$N$6, K9, 0)</f>
        <v>0</v>
      </c>
      <c r="Q9" s="2" t="s">
        <v>12</v>
      </c>
    </row>
    <row r="10" spans="1:17" ht="27.6" x14ac:dyDescent="0.3">
      <c r="A10" s="30" t="s">
        <v>22</v>
      </c>
      <c r="B10" s="31" t="s">
        <v>11</v>
      </c>
      <c r="C10" s="30" t="s">
        <v>23</v>
      </c>
      <c r="D10" s="43" t="s">
        <v>18</v>
      </c>
      <c r="E10" s="44">
        <v>50</v>
      </c>
      <c r="F10" s="45">
        <v>0</v>
      </c>
      <c r="G10" s="46">
        <v>40</v>
      </c>
      <c r="H10" s="42">
        <f t="shared" si="0"/>
        <v>50</v>
      </c>
      <c r="I10" s="32">
        <f>G10*H10</f>
        <v>2000</v>
      </c>
      <c r="J10" s="32">
        <f>_xlfn.IFS(D10="N/A", 0, B10 = "Other", 0, B10="BU", E10*H10*0.25+F10*H10*0.1, B10 ="OSF", I10*0.315)</f>
        <v>630</v>
      </c>
      <c r="K10" s="34">
        <f>SUM(I10:J10)</f>
        <v>2630</v>
      </c>
      <c r="L10" s="8">
        <f>IF(B10=$L$6, K10, 0)</f>
        <v>0</v>
      </c>
      <c r="M10" s="8">
        <f>IF(B10=$M$6, K10, 0)</f>
        <v>2630</v>
      </c>
      <c r="N10" s="8">
        <f>IF(B10=$N$6, K10, 0)</f>
        <v>0</v>
      </c>
    </row>
    <row r="11" spans="1:17" x14ac:dyDescent="0.3">
      <c r="A11" s="30" t="s">
        <v>24</v>
      </c>
      <c r="B11" s="31" t="s">
        <v>12</v>
      </c>
      <c r="C11" s="30" t="s">
        <v>25</v>
      </c>
      <c r="D11" s="43" t="s">
        <v>18</v>
      </c>
      <c r="E11" s="44">
        <v>0</v>
      </c>
      <c r="F11" s="45">
        <v>145</v>
      </c>
      <c r="G11" s="47">
        <v>30</v>
      </c>
      <c r="H11" s="42">
        <f t="shared" si="0"/>
        <v>145</v>
      </c>
      <c r="I11" s="32">
        <f>G11*H11</f>
        <v>4350</v>
      </c>
      <c r="J11" s="32">
        <f>_xlfn.IFS(D11="N/A", 0, B11 = "Other", 0, B11="BU", E11*H11*0.25+F11*H11*0.1, B11 ="OSF", I11*0.315)</f>
        <v>0</v>
      </c>
      <c r="K11" s="34">
        <f>SUM(I11:J11)</f>
        <v>4350</v>
      </c>
      <c r="L11" s="8">
        <f>IF(B11=$L$6, K11, 0)</f>
        <v>0</v>
      </c>
      <c r="M11" s="8">
        <f>IF(B11=$M$6, K11, 0)</f>
        <v>0</v>
      </c>
      <c r="N11" s="8">
        <f>IF(B11=$N$6, K11, 0)</f>
        <v>4350</v>
      </c>
    </row>
    <row r="12" spans="1:17" ht="27.6" x14ac:dyDescent="0.3">
      <c r="A12" s="30" t="s">
        <v>26</v>
      </c>
      <c r="B12" s="31" t="s">
        <v>10</v>
      </c>
      <c r="C12" s="30" t="s">
        <v>27</v>
      </c>
      <c r="D12" s="43" t="s">
        <v>28</v>
      </c>
      <c r="E12" s="44">
        <v>0</v>
      </c>
      <c r="F12" s="45">
        <v>400</v>
      </c>
      <c r="G12" s="47">
        <v>15</v>
      </c>
      <c r="H12" s="42">
        <f t="shared" si="0"/>
        <v>400</v>
      </c>
      <c r="I12" s="32">
        <f>G12*H12</f>
        <v>6000</v>
      </c>
      <c r="J12" s="32">
        <f>_xlfn.IFS(D12="N/A", 0, B12 = "Other", 0, B12="BU", E12*H12*0.25+F12*H12*0.1, B12 ="OSF", I12*0.315)</f>
        <v>0</v>
      </c>
      <c r="K12" s="34">
        <f>SUM(I12:J12)</f>
        <v>6000</v>
      </c>
      <c r="L12" s="8">
        <f>IF(B12=$L$6, K12, 0)</f>
        <v>6000</v>
      </c>
      <c r="M12" s="8">
        <f>IF(B12=$M$6, K12, 0)</f>
        <v>0</v>
      </c>
      <c r="N12" s="8">
        <f>IF(B12=$N$6, K12, 0)</f>
        <v>0</v>
      </c>
    </row>
    <row r="13" spans="1:17" x14ac:dyDescent="0.3">
      <c r="A13" s="48" t="s">
        <v>29</v>
      </c>
      <c r="B13" s="49"/>
      <c r="C13" s="48"/>
      <c r="D13" s="48"/>
      <c r="E13" s="48"/>
      <c r="F13" s="48"/>
      <c r="G13" s="48"/>
      <c r="H13" s="48"/>
      <c r="I13" s="3">
        <f t="shared" ref="I13:N13" si="2">SUM(I7:I12)</f>
        <v>35350</v>
      </c>
      <c r="J13" s="3">
        <f t="shared" si="2"/>
        <v>6410</v>
      </c>
      <c r="K13" s="3">
        <f t="shared" si="2"/>
        <v>41760</v>
      </c>
      <c r="L13" s="9">
        <f t="shared" si="2"/>
        <v>19000</v>
      </c>
      <c r="M13" s="9">
        <f t="shared" si="2"/>
        <v>18410</v>
      </c>
      <c r="N13" s="9">
        <f t="shared" si="2"/>
        <v>4350</v>
      </c>
    </row>
    <row r="14" spans="1:17" ht="15.6" x14ac:dyDescent="0.3">
      <c r="A14" s="59" t="s">
        <v>30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1"/>
    </row>
    <row r="15" spans="1:17" x14ac:dyDescent="0.3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" t="s">
        <v>32</v>
      </c>
      <c r="K15" s="6"/>
      <c r="L15" s="4"/>
      <c r="M15" s="4"/>
      <c r="N15" s="5"/>
    </row>
    <row r="16" spans="1:17" ht="15" customHeight="1" x14ac:dyDescent="0.3">
      <c r="A16" s="56" t="s">
        <v>33</v>
      </c>
      <c r="B16" s="57"/>
      <c r="C16" s="57"/>
      <c r="D16" s="57"/>
      <c r="E16" s="57"/>
      <c r="F16" s="57"/>
      <c r="G16" s="57"/>
      <c r="H16" s="57"/>
      <c r="I16" s="57"/>
      <c r="J16" s="19" t="s">
        <v>12</v>
      </c>
      <c r="K16" s="16">
        <v>1000</v>
      </c>
      <c r="L16" s="10">
        <f>IF(J16=$L$6, K16, 0)</f>
        <v>0</v>
      </c>
      <c r="M16" s="10">
        <f>IF(J16=$M$6, K16, 0)</f>
        <v>0</v>
      </c>
      <c r="N16" s="10">
        <f>IF(J16=$N$6, K16, 0)</f>
        <v>1000</v>
      </c>
    </row>
    <row r="17" spans="1:14" x14ac:dyDescent="0.3">
      <c r="A17" s="70" t="s">
        <v>34</v>
      </c>
      <c r="B17" s="71"/>
      <c r="C17" s="71"/>
      <c r="D17" s="71"/>
      <c r="E17" s="71"/>
      <c r="F17" s="71"/>
      <c r="G17" s="71"/>
      <c r="H17" s="71"/>
      <c r="I17" s="71"/>
      <c r="J17" s="20"/>
      <c r="K17" s="17"/>
      <c r="L17" s="11"/>
      <c r="M17" s="11"/>
      <c r="N17" s="12"/>
    </row>
    <row r="18" spans="1:14" x14ac:dyDescent="0.3">
      <c r="A18" s="56" t="s">
        <v>35</v>
      </c>
      <c r="B18" s="57"/>
      <c r="C18" s="57"/>
      <c r="D18" s="57"/>
      <c r="E18" s="57"/>
      <c r="F18" s="57"/>
      <c r="G18" s="57"/>
      <c r="H18" s="57"/>
      <c r="I18" s="57"/>
      <c r="J18" s="19" t="s">
        <v>11</v>
      </c>
      <c r="K18" s="16">
        <v>2700</v>
      </c>
      <c r="L18" s="10">
        <f>IF(J18=$L$6, K18, 0)</f>
        <v>0</v>
      </c>
      <c r="M18" s="10">
        <f>IF(J18=$M$6, K18, 0)</f>
        <v>2700</v>
      </c>
      <c r="N18" s="10">
        <f>IF(J18=$N$6, K18, 0)</f>
        <v>0</v>
      </c>
    </row>
    <row r="19" spans="1:14" ht="15" customHeight="1" x14ac:dyDescent="0.3">
      <c r="A19" s="70" t="s">
        <v>36</v>
      </c>
      <c r="B19" s="71"/>
      <c r="C19" s="71"/>
      <c r="D19" s="71"/>
      <c r="E19" s="71"/>
      <c r="F19" s="71"/>
      <c r="G19" s="71"/>
      <c r="H19" s="71"/>
      <c r="I19" s="71"/>
      <c r="J19" s="20"/>
      <c r="K19" s="17"/>
      <c r="L19" s="11"/>
      <c r="M19" s="11"/>
      <c r="N19" s="12"/>
    </row>
    <row r="20" spans="1:14" x14ac:dyDescent="0.3">
      <c r="A20" s="56" t="s">
        <v>37</v>
      </c>
      <c r="B20" s="57"/>
      <c r="C20" s="57"/>
      <c r="D20" s="57"/>
      <c r="E20" s="57"/>
      <c r="F20" s="57"/>
      <c r="G20" s="57"/>
      <c r="H20" s="57"/>
      <c r="I20" s="58"/>
      <c r="J20" s="19" t="s">
        <v>10</v>
      </c>
      <c r="K20" s="16">
        <v>2000</v>
      </c>
      <c r="L20" s="10">
        <f>IF(J20=$L$6, K20, 0)</f>
        <v>2000</v>
      </c>
      <c r="M20" s="10">
        <f>IF(J20=$M$6, K20, 0)</f>
        <v>0</v>
      </c>
      <c r="N20" s="10">
        <f>IF(J20=$N$6, K20, 0)</f>
        <v>0</v>
      </c>
    </row>
    <row r="21" spans="1:14" x14ac:dyDescent="0.3">
      <c r="A21" s="56" t="s">
        <v>38</v>
      </c>
      <c r="B21" s="57"/>
      <c r="C21" s="57"/>
      <c r="D21" s="57"/>
      <c r="E21" s="57"/>
      <c r="F21" s="57"/>
      <c r="G21" s="57"/>
      <c r="H21" s="57"/>
      <c r="I21" s="58"/>
      <c r="J21" s="19" t="s">
        <v>10</v>
      </c>
      <c r="K21" s="16">
        <v>500</v>
      </c>
      <c r="L21" s="10">
        <f>IF(J21=$L$6, K21, 0)</f>
        <v>500</v>
      </c>
      <c r="M21" s="10">
        <f>IF(J21=$M$6, K21, 0)</f>
        <v>0</v>
      </c>
      <c r="N21" s="10">
        <f>IF(J21=$N$6, K21, 0)</f>
        <v>0</v>
      </c>
    </row>
    <row r="22" spans="1:14" x14ac:dyDescent="0.3">
      <c r="A22" s="72" t="s">
        <v>39</v>
      </c>
      <c r="B22" s="73"/>
      <c r="C22" s="73"/>
      <c r="D22" s="73"/>
      <c r="E22" s="73"/>
      <c r="F22" s="73"/>
      <c r="G22" s="73"/>
      <c r="H22" s="73"/>
      <c r="I22" s="73"/>
      <c r="J22" s="21"/>
      <c r="K22" s="18"/>
      <c r="L22" s="13"/>
      <c r="M22" s="13"/>
      <c r="N22" s="14"/>
    </row>
    <row r="23" spans="1:14" ht="15" customHeight="1" x14ac:dyDescent="0.3">
      <c r="A23" s="56" t="s">
        <v>40</v>
      </c>
      <c r="B23" s="57"/>
      <c r="C23" s="57"/>
      <c r="D23" s="57"/>
      <c r="E23" s="57"/>
      <c r="F23" s="57"/>
      <c r="G23" s="57"/>
      <c r="H23" s="57"/>
      <c r="I23" s="58"/>
      <c r="J23" s="19" t="s">
        <v>10</v>
      </c>
      <c r="K23" s="16">
        <v>1250</v>
      </c>
      <c r="L23" s="10">
        <f>IF(J23=$L$6, K23, 0)</f>
        <v>1250</v>
      </c>
      <c r="M23" s="10">
        <f>IF(J23=$M$6, K23, 0)</f>
        <v>0</v>
      </c>
      <c r="N23" s="10">
        <f>IF(J23=$N$6, K23, 0)</f>
        <v>0</v>
      </c>
    </row>
    <row r="24" spans="1:14" ht="15" customHeight="1" x14ac:dyDescent="0.3">
      <c r="A24" s="56" t="s">
        <v>41</v>
      </c>
      <c r="B24" s="57"/>
      <c r="C24" s="57"/>
      <c r="D24" s="57"/>
      <c r="E24" s="57"/>
      <c r="F24" s="57"/>
      <c r="G24" s="57"/>
      <c r="H24" s="57"/>
      <c r="I24" s="58"/>
      <c r="J24" s="19" t="s">
        <v>10</v>
      </c>
      <c r="K24" s="16">
        <v>668</v>
      </c>
      <c r="L24" s="10">
        <f>IF(J24=$L$6, K24, 0)</f>
        <v>668</v>
      </c>
      <c r="M24" s="10">
        <f>IF(J24=$M$6, K24, 0)</f>
        <v>0</v>
      </c>
      <c r="N24" s="10">
        <f>IF(J24=$N$6, K24, 0)</f>
        <v>0</v>
      </c>
    </row>
    <row r="25" spans="1:14" ht="15" customHeight="1" x14ac:dyDescent="0.3">
      <c r="A25" s="70" t="s">
        <v>42</v>
      </c>
      <c r="B25" s="71"/>
      <c r="C25" s="71"/>
      <c r="D25" s="71"/>
      <c r="E25" s="71"/>
      <c r="F25" s="71"/>
      <c r="G25" s="71"/>
      <c r="H25" s="71"/>
      <c r="I25" s="71"/>
      <c r="J25" s="20"/>
      <c r="K25" s="17"/>
      <c r="L25" s="11"/>
      <c r="M25" s="11"/>
      <c r="N25" s="12"/>
    </row>
    <row r="26" spans="1:14" x14ac:dyDescent="0.3">
      <c r="A26" s="56" t="s">
        <v>43</v>
      </c>
      <c r="B26" s="57"/>
      <c r="C26" s="57"/>
      <c r="D26" s="57"/>
      <c r="E26" s="57"/>
      <c r="F26" s="57"/>
      <c r="G26" s="57"/>
      <c r="H26" s="57"/>
      <c r="I26" s="58"/>
      <c r="J26" s="19" t="s">
        <v>11</v>
      </c>
      <c r="K26" s="16">
        <v>100</v>
      </c>
      <c r="L26" s="10">
        <f>IF(J26=$L$6, K26, 0)</f>
        <v>0</v>
      </c>
      <c r="M26" s="10">
        <f>IF(J26=$M$6, K26, 0)</f>
        <v>100</v>
      </c>
      <c r="N26" s="10">
        <f>IF(J26=$N$6, K26, 0)</f>
        <v>0</v>
      </c>
    </row>
    <row r="27" spans="1:14" ht="21" x14ac:dyDescent="0.3">
      <c r="A27" s="74" t="s">
        <v>44</v>
      </c>
      <c r="B27" s="75"/>
      <c r="C27" s="74"/>
      <c r="D27" s="74"/>
      <c r="E27" s="74"/>
      <c r="F27" s="74"/>
      <c r="G27" s="74"/>
      <c r="H27" s="74"/>
      <c r="I27" s="74"/>
      <c r="J27" s="74"/>
      <c r="K27" s="15">
        <f>SUM(K13:K26)</f>
        <v>49978</v>
      </c>
      <c r="L27" s="8">
        <f>SUM(L13:L26)</f>
        <v>23418</v>
      </c>
      <c r="M27" s="8">
        <f>SUM(M13:M26)</f>
        <v>21210</v>
      </c>
      <c r="N27" s="8">
        <f>SUM(N13:N26)</f>
        <v>5350</v>
      </c>
    </row>
  </sheetData>
  <sheetProtection formatCells="0" formatColumns="0" formatRows="0" insertRows="0" deleteRows="0" selectLockedCells="1"/>
  <mergeCells count="20">
    <mergeCell ref="A24:I24"/>
    <mergeCell ref="A16:I16"/>
    <mergeCell ref="A18:I18"/>
    <mergeCell ref="A27:J27"/>
    <mergeCell ref="A13:H13"/>
    <mergeCell ref="A2:N2"/>
    <mergeCell ref="A1:N1"/>
    <mergeCell ref="A26:I26"/>
    <mergeCell ref="A14:N14"/>
    <mergeCell ref="A3:N3"/>
    <mergeCell ref="A5:N5"/>
    <mergeCell ref="A4:N4"/>
    <mergeCell ref="A15:I15"/>
    <mergeCell ref="A17:I17"/>
    <mergeCell ref="A19:I19"/>
    <mergeCell ref="A22:I22"/>
    <mergeCell ref="A25:I25"/>
    <mergeCell ref="A20:I20"/>
    <mergeCell ref="A21:I21"/>
    <mergeCell ref="A23:I23"/>
  </mergeCells>
  <conditionalFormatting sqref="K27">
    <cfRule type="cellIs" dxfId="1" priority="1" operator="lessThan">
      <formula>50000</formula>
    </cfRule>
    <cfRule type="cellIs" dxfId="0" priority="2" operator="greaterThan">
      <formula>50000</formula>
    </cfRule>
  </conditionalFormatting>
  <pageMargins left="0.7" right="0.7" top="0.75" bottom="0.75" header="0.3" footer="0.3"/>
  <pageSetup scale="7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Sheet2!$A$1:$A$3</xm:f>
          </x14:formula1>
          <xm:sqref>D7:D12</xm:sqref>
        </x14:dataValidation>
        <x14:dataValidation type="list" allowBlank="1" showInputMessage="1" showErrorMessage="1" xr:uid="{00000000-0002-0000-0000-000001000000}">
          <x14:formula1>
            <xm:f>Sheet2!$C$1:$C$3</xm:f>
          </x14:formula1>
          <xm:sqref>B7:B12 J16 J18 J20:J21 J23:J24 J26</xm:sqref>
        </x14:dataValidation>
        <x14:dataValidation type="list" allowBlank="1" showInputMessage="1" showErrorMessage="1" xr:uid="{00000000-0002-0000-0000-000002000000}">
          <x14:formula1>
            <xm:f>Sheet2!$B$1:$B$7</xm:f>
          </x14:formula1>
          <xm:sqref>C7:C12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"/>
  <sheetViews>
    <sheetView workbookViewId="0">
      <selection activeCell="B10" sqref="B10"/>
    </sheetView>
  </sheetViews>
  <sheetFormatPr defaultColWidth="8.88671875" defaultRowHeight="14.4" x14ac:dyDescent="0.3"/>
  <cols>
    <col min="2" max="2" width="33.88671875" customWidth="1"/>
  </cols>
  <sheetData>
    <row r="1" spans="1:3" x14ac:dyDescent="0.3">
      <c r="A1" t="s">
        <v>15</v>
      </c>
      <c r="B1" s="22" t="s">
        <v>14</v>
      </c>
      <c r="C1" t="s">
        <v>10</v>
      </c>
    </row>
    <row r="2" spans="1:3" x14ac:dyDescent="0.3">
      <c r="A2" t="s">
        <v>18</v>
      </c>
      <c r="B2" s="22" t="s">
        <v>21</v>
      </c>
      <c r="C2" t="s">
        <v>11</v>
      </c>
    </row>
    <row r="3" spans="1:3" x14ac:dyDescent="0.3">
      <c r="A3" t="s">
        <v>28</v>
      </c>
      <c r="B3" s="22" t="s">
        <v>23</v>
      </c>
      <c r="C3" t="s">
        <v>12</v>
      </c>
    </row>
    <row r="4" spans="1:3" x14ac:dyDescent="0.3">
      <c r="B4" s="22" t="s">
        <v>25</v>
      </c>
    </row>
    <row r="5" spans="1:3" x14ac:dyDescent="0.3">
      <c r="B5" s="22" t="s">
        <v>45</v>
      </c>
    </row>
    <row r="6" spans="1:3" x14ac:dyDescent="0.3">
      <c r="B6" s="22" t="s">
        <v>27</v>
      </c>
    </row>
    <row r="7" spans="1:3" x14ac:dyDescent="0.3">
      <c r="B7" s="22" t="s">
        <v>12</v>
      </c>
    </row>
  </sheetData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3b84a1d-828b-4748-ba87-73e002905095">
      <Terms xmlns="http://schemas.microsoft.com/office/infopath/2007/PartnerControls"/>
    </lcf76f155ced4ddcb4097134ff3c332f>
    <TaxCatchAll xmlns="5d9f58fe-545c-4c23-aedb-c8faa14399a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E66246BE2684E8062BFBEC6E1A02B" ma:contentTypeVersion="13" ma:contentTypeDescription="Create a new document." ma:contentTypeScope="" ma:versionID="1272777fb3a5c12da2e0b61687807802">
  <xsd:schema xmlns:xsd="http://www.w3.org/2001/XMLSchema" xmlns:xs="http://www.w3.org/2001/XMLSchema" xmlns:p="http://schemas.microsoft.com/office/2006/metadata/properties" xmlns:ns2="13b84a1d-828b-4748-ba87-73e002905095" xmlns:ns3="5d9f58fe-545c-4c23-aedb-c8faa14399ad" targetNamespace="http://schemas.microsoft.com/office/2006/metadata/properties" ma:root="true" ma:fieldsID="2036304d3f583944d709a2731c597f5e" ns2:_="" ns3:_="">
    <xsd:import namespace="13b84a1d-828b-4748-ba87-73e002905095"/>
    <xsd:import namespace="5d9f58fe-545c-4c23-aedb-c8faa14399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84a1d-828b-4748-ba87-73e002905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894c88c6-aec0-4a59-a55a-9afe5b3d352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9f58fe-545c-4c23-aedb-c8faa14399ad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eb562ba-7332-4d3d-a64e-250828ce90f2}" ma:internalName="TaxCatchAll" ma:showField="CatchAllData" ma:web="5d9f58fe-545c-4c23-aedb-c8faa14399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484C65-8DF0-4F59-8E13-CE3230295B60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5d9f58fe-545c-4c23-aedb-c8faa14399ad"/>
    <ds:schemaRef ds:uri="13b84a1d-828b-4748-ba87-73e00290509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45F96FF-CD94-4124-9977-3D4CCB4F57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b84a1d-828b-4748-ba87-73e002905095"/>
    <ds:schemaRef ds:uri="5d9f58fe-545c-4c23-aedb-c8faa14399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B07A68-01A8-444C-AD42-567CA4825C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>OSF Healthcare System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Stutzman, Seth T.</dc:creator>
  <cp:keywords/>
  <dc:description/>
  <cp:lastModifiedBy>Springer, Megan N.</cp:lastModifiedBy>
  <cp:revision/>
  <dcterms:created xsi:type="dcterms:W3CDTF">2019-07-09T15:48:42Z</dcterms:created>
  <dcterms:modified xsi:type="dcterms:W3CDTF">2023-11-07T16:45:50Z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0x010100863E66246BE2684E8062BFBEC6E1A02B</vt:lpwstr>
  </property>
</Properties>
</file>