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mnspringer22\Desktop\"/>
    </mc:Choice>
  </mc:AlternateContent>
  <xr:revisionPtr revIDLastSave="0" documentId="8_{6B79EA9A-0536-4E25-9329-2F5F599B0102}" xr6:coauthVersionLast="47" xr6:coauthVersionMax="47" xr10:uidLastSave="{00000000-0000-0000-0000-000000000000}"/>
  <bookViews>
    <workbookView xWindow="33420" yWindow="2865" windowWidth="19395" windowHeight="9435" xr2:uid="{00000000-000D-0000-FFFF-FFFF00000000}"/>
  </bookViews>
  <sheets>
    <sheet name="Example" sheetId="1" r:id="rId1"/>
  </sheets>
  <definedNames>
    <definedName name="_xlnm._FilterDatabase" localSheetId="0" hidden="1">Example!$A$4:$G$32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9" i="1" l="1"/>
  <c r="B130" i="1"/>
  <c r="B134" i="1"/>
  <c r="B133" i="1"/>
  <c r="B132" i="1"/>
  <c r="B131" i="1"/>
  <c r="C120" i="1"/>
  <c r="C122" i="1"/>
  <c r="C124" i="1"/>
  <c r="C126" i="1"/>
  <c r="C128" i="1"/>
  <c r="C130" i="1"/>
  <c r="C132" i="1"/>
  <c r="C134" i="1"/>
  <c r="C118" i="1"/>
  <c r="C119" i="1"/>
  <c r="C121" i="1"/>
  <c r="C123" i="1"/>
  <c r="C125" i="1"/>
  <c r="C127" i="1"/>
  <c r="C129" i="1"/>
  <c r="C131" i="1"/>
  <c r="C133" i="1"/>
  <c r="C117" i="1"/>
  <c r="B128" i="1"/>
  <c r="B127" i="1"/>
  <c r="B126" i="1"/>
  <c r="B125" i="1"/>
  <c r="B124" i="1"/>
  <c r="B123" i="1"/>
  <c r="B122" i="1"/>
  <c r="B121" i="1"/>
  <c r="B120" i="1"/>
  <c r="B119" i="1"/>
  <c r="B118" i="1"/>
  <c r="B117" i="1"/>
  <c r="J33" i="1"/>
  <c r="I33" i="1"/>
  <c r="J32" i="1"/>
  <c r="I32" i="1"/>
  <c r="J30" i="1"/>
  <c r="I30" i="1"/>
  <c r="J29" i="1"/>
  <c r="I29" i="1"/>
  <c r="J27" i="1"/>
  <c r="I27" i="1"/>
  <c r="J26" i="1"/>
  <c r="I26" i="1"/>
  <c r="J24" i="1"/>
  <c r="I24" i="1"/>
  <c r="J23" i="1"/>
  <c r="I23" i="1"/>
  <c r="J21" i="1"/>
  <c r="I21" i="1"/>
  <c r="J20" i="1"/>
  <c r="I20" i="1"/>
  <c r="J18" i="1"/>
  <c r="I18" i="1"/>
  <c r="J17" i="1"/>
  <c r="I17" i="1"/>
  <c r="E15" i="1"/>
  <c r="J14" i="1"/>
  <c r="H14" i="1"/>
  <c r="I13" i="1"/>
  <c r="H13" i="1"/>
  <c r="I12" i="1"/>
  <c r="H12" i="1"/>
  <c r="I11" i="1"/>
  <c r="H11" i="1"/>
  <c r="F11" i="1" s="1"/>
  <c r="G11" i="1" s="1"/>
  <c r="J11" i="1" s="1"/>
  <c r="J10" i="1"/>
  <c r="H10" i="1"/>
  <c r="I9" i="1"/>
  <c r="H9" i="1"/>
  <c r="J8" i="1"/>
  <c r="H8" i="1"/>
  <c r="F8" i="1" s="1"/>
  <c r="G8" i="1" s="1"/>
  <c r="I8" i="1" s="1"/>
  <c r="I7" i="1"/>
  <c r="H7" i="1"/>
  <c r="J6" i="1"/>
  <c r="H6" i="1"/>
  <c r="H5" i="1"/>
  <c r="F5" i="1" s="1"/>
  <c r="G5" i="1" l="1"/>
  <c r="F9" i="1"/>
  <c r="G9" i="1" s="1"/>
  <c r="J9" i="1" s="1"/>
  <c r="F10" i="1"/>
  <c r="G10" i="1" s="1"/>
  <c r="I10" i="1" s="1"/>
  <c r="F13" i="1"/>
  <c r="G13" i="1" s="1"/>
  <c r="J13" i="1" s="1"/>
  <c r="F6" i="1"/>
  <c r="G6" i="1" s="1"/>
  <c r="I6" i="1" s="1"/>
  <c r="F14" i="1"/>
  <c r="G14" i="1" s="1"/>
  <c r="I14" i="1" s="1"/>
  <c r="F7" i="1"/>
  <c r="G7" i="1" s="1"/>
  <c r="J7" i="1" s="1"/>
  <c r="F12" i="1"/>
  <c r="G12" i="1" s="1"/>
  <c r="J12" i="1" s="1"/>
  <c r="I5" i="1" l="1"/>
  <c r="I15" i="1" s="1"/>
  <c r="I34" i="1" s="1"/>
  <c r="I2" i="1" s="1"/>
  <c r="J5" i="1"/>
  <c r="J15" i="1" s="1"/>
  <c r="J34" i="1" s="1"/>
  <c r="J2" i="1" s="1"/>
  <c r="G15" i="1"/>
  <c r="G34" i="1" s="1"/>
  <c r="F15" i="1"/>
  <c r="J35" i="1" l="1"/>
  <c r="I35" i="1"/>
</calcChain>
</file>

<file path=xl/sharedStrings.xml><?xml version="1.0" encoding="utf-8"?>
<sst xmlns="http://schemas.openxmlformats.org/spreadsheetml/2006/main" count="120" uniqueCount="78">
  <si>
    <t>OSF</t>
  </si>
  <si>
    <t>ISU</t>
  </si>
  <si>
    <t>Project Title</t>
  </si>
  <si>
    <t>Organization</t>
  </si>
  <si>
    <t>Name/Description</t>
  </si>
  <si>
    <t>Organizational Role</t>
  </si>
  <si>
    <t>Justification</t>
  </si>
  <si>
    <t>Salary Requested</t>
  </si>
  <si>
    <t>Fringe Benefit</t>
  </si>
  <si>
    <t>Total</t>
  </si>
  <si>
    <t>Albert Einstein</t>
  </si>
  <si>
    <t>Mission Partner</t>
  </si>
  <si>
    <t xml:space="preserve">Albert Einstein will co-lead the effort. He will collaborate with teams of patient experience and clinical operations leaders to synthesize the data targets most relevant for improving patient experience. They will ensure adequate access and connections to OSF clinical leaders for the team. He will participate in regular leadership meetings and oversee the content and methodologic contributions of the team. </t>
  </si>
  <si>
    <t>Percy Julian</t>
  </si>
  <si>
    <t>He will lead the design of simulations and participate the development of human factors and systems engineering methods. He will participate live or via teleconference in meetings with subject matter experts, and with teams of quality and safety leaders as appropriate to the task. He will ensure adequate access and connections to OSF clinical leaders for the team. He will participate in regular leadership meetings and supervise the Jump team.</t>
  </si>
  <si>
    <t>Nikola Tesla</t>
  </si>
  <si>
    <t>Tenure-Track Faculty</t>
  </si>
  <si>
    <t>He is an expert in the localization of seizure from the diagnostic data. He will drive the development of the tool for extracting relevant information from the data and the dynamic representation of that data in VR to have the maximal clinical impact. He will work with the 2 ISU graduate students to both design the visualizations and the assessment methods to maximize the clinical utility and assessment data collected.</t>
  </si>
  <si>
    <t>Hippocrates</t>
  </si>
  <si>
    <r>
      <t>He will serve as a subject matter expert and participate in regular team meetings. He will assist</t>
    </r>
    <r>
      <rPr>
        <sz val="8"/>
        <color theme="1"/>
        <rFont val="Arial"/>
        <family val="2"/>
      </rPr>
      <t xml:space="preserve"> in the consideration of predictive model inputs, potential workflow impacts, alert presentation implications, and expert insights into simulation case scenarios.</t>
    </r>
  </si>
  <si>
    <t>Florence Nightingale</t>
  </si>
  <si>
    <t>Civil Service</t>
  </si>
  <si>
    <t>She will participate in the design of simulations and oversee the development of human factors and systems engineering methods. She will participate live or via teleconference in meetings with subject matter experts, and with teams of quality and safety leaders as appropriate to the task. She will participate in regular leadership meetings with the study team. She and the other leads will ensure ethical oversight and IRB compliance. She will supervise and mentor the graduate research assistant</t>
  </si>
  <si>
    <t>Marie Curie</t>
  </si>
  <si>
    <t>Once all available data has been collected and synthesized, the UI/UX Designer will work collaboratively
to build visual storyboards and simulated digital tools to help depict a reimagined experience in tangible form. The resulting assets will be leveraged by the OSF and ISU PIs to advance their effort as they continue to refine their understanding of the needs and solution concepts.</t>
  </si>
  <si>
    <t>Project Manager</t>
  </si>
  <si>
    <t>Administrative Professionals</t>
  </si>
  <si>
    <t>The Research Project Manager from ISU will assist with IRB administration, overseeing the workshops, and facilitating the components of the ROI statement. The research coordinator will also provide overall project management support.</t>
  </si>
  <si>
    <t>GRA</t>
  </si>
  <si>
    <t>Graduate Assistants</t>
  </si>
  <si>
    <t>The graduate research assistant will be responsible for data collection, curation, and analyses as needed. This may include audio- and video-recording of simulations, fitting participants with eye trackers, tracking notes during interviews, and analysis of simulation data. It also includes survey creation, survey distribution, data analysis and manuscript writing.</t>
  </si>
  <si>
    <t>UGRA</t>
  </si>
  <si>
    <t>Students</t>
  </si>
  <si>
    <t>We are including time for the undergraguate to interface with the tool and to testassessment data on the VR integration.</t>
  </si>
  <si>
    <t>Research Coordinator</t>
  </si>
  <si>
    <t xml:space="preserve">They will serve as the lead sensor data expert to synthesize the technical specifications and data types currently available to support the goals of the grant. They will participate live or via teleconference in meetings with OSF platform representatives (NurseCall, Connexall, Vocera) and with clinical workflow teams as appropriate to the task. They will participate in regular leadership meetings with the study team. </t>
  </si>
  <si>
    <t>Subtotals</t>
  </si>
  <si>
    <t>Consultant Services (Professional Service Costs)</t>
  </si>
  <si>
    <t>Materials &amp; Supplies</t>
  </si>
  <si>
    <t>Wristbands</t>
  </si>
  <si>
    <t>$1,800 x  5 units = $18,000 + $246 shipping costs</t>
  </si>
  <si>
    <t xml:space="preserve">Smartshirts </t>
  </si>
  <si>
    <t>$299 x 5 classic recording devices + $199/shirt x 23 shirts + $119 shipping costs</t>
  </si>
  <si>
    <t>Publication / Dissemination</t>
  </si>
  <si>
    <t>Publication</t>
  </si>
  <si>
    <t>TRAVEL</t>
  </si>
  <si>
    <t>Peoria &lt;&gt; Bloomington</t>
  </si>
  <si>
    <t>Gas and Mileage</t>
  </si>
  <si>
    <t>Conference</t>
  </si>
  <si>
    <t>To conferences to present the work, which will be necessaryto demonstrate the capabilities of the software and recruit additional clinical sites for future, larger grantapplications.</t>
  </si>
  <si>
    <t>Computer Services</t>
  </si>
  <si>
    <t>Storage</t>
  </si>
  <si>
    <t>$520 - 10 TB storage,  accounts for 2 students: $628.80</t>
  </si>
  <si>
    <r>
      <rPr>
        <sz val="10"/>
        <rFont val="Arial"/>
        <family val="2"/>
      </rPr>
      <t xml:space="preserve">OTHER EXPENSES  </t>
    </r>
    <r>
      <rPr>
        <i/>
        <sz val="10"/>
        <rFont val="Arial"/>
        <family val="2"/>
      </rPr>
      <t>(Itemize by category)</t>
    </r>
  </si>
  <si>
    <t>Participant Incentives</t>
  </si>
  <si>
    <t>TOTAL DIRECT COSTS</t>
  </si>
  <si>
    <t>Non-Tenure Track Faculty</t>
  </si>
  <si>
    <t>Extra-Help</t>
  </si>
  <si>
    <t>Intern</t>
  </si>
  <si>
    <t>NA</t>
  </si>
  <si>
    <t>OSFTenure-Track Faculty</t>
  </si>
  <si>
    <t>ISUTenure-Track Faculty</t>
  </si>
  <si>
    <t>OSFCivil Service</t>
  </si>
  <si>
    <t>ISUCivil Service</t>
  </si>
  <si>
    <t>OSFAdministrative Professionals</t>
  </si>
  <si>
    <t>ISUAdministrative Professionals</t>
  </si>
  <si>
    <t>OSFNon-Tenure Track Faculty</t>
  </si>
  <si>
    <t>ISUNon-Tenure Track Faculty</t>
  </si>
  <si>
    <t>OSFExtra-Help</t>
  </si>
  <si>
    <t>ISUExtra-Help</t>
  </si>
  <si>
    <t>OSFGraduate Assistants</t>
  </si>
  <si>
    <t>ISUGraduate Assistants</t>
  </si>
  <si>
    <t>OSFStudents</t>
  </si>
  <si>
    <t>ISUStudents</t>
  </si>
  <si>
    <t>OSFMission Partner</t>
  </si>
  <si>
    <t>ISUMission Partner</t>
  </si>
  <si>
    <t>OSFIntern</t>
  </si>
  <si>
    <t>ISUIntern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</si>
</sst>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18" x14ac:knownFonts="1">
    <font>
      <sz val="11"/>
      <color theme="1"/>
      <name val="Calibri"/>
      <family val="2"/>
      <scheme val="minor"/>
    </font>
    <font>
      <sz val="11"/>
      <color theme="1"/>
      <name val="Calibri"/>
      <family val="2"/>
      <scheme val="minor"/>
    </font>
    <font>
      <b/>
      <sz val="20"/>
      <name val="Arial"/>
      <family val="2"/>
    </font>
    <font>
      <b/>
      <sz val="14"/>
      <name val="Arial"/>
      <family val="2"/>
    </font>
    <font>
      <b/>
      <sz val="20"/>
      <color theme="1"/>
      <name val="Arial"/>
      <family val="2"/>
    </font>
    <font>
      <b/>
      <sz val="20"/>
      <color theme="1"/>
      <name val="Calibri"/>
      <family val="2"/>
      <scheme val="minor"/>
    </font>
    <font>
      <sz val="8"/>
      <name val="Arial"/>
      <family val="2"/>
    </font>
    <font>
      <sz val="11"/>
      <color theme="1"/>
      <name val="Arial"/>
      <family val="2"/>
    </font>
    <font>
      <sz val="11"/>
      <name val="Arial"/>
      <family val="2"/>
    </font>
    <font>
      <sz val="11"/>
      <color rgb="FF000000"/>
      <name val="Arial"/>
      <family val="2"/>
    </font>
    <font>
      <sz val="8"/>
      <color rgb="FF000000"/>
      <name val="Arial"/>
      <family val="2"/>
    </font>
    <font>
      <sz val="8"/>
      <color theme="1"/>
      <name val="Arial"/>
      <family val="2"/>
    </font>
    <font>
      <b/>
      <sz val="12"/>
      <name val="Arial"/>
      <family val="2"/>
    </font>
    <font>
      <sz val="10"/>
      <name val="Arial"/>
      <family val="2"/>
    </font>
    <font>
      <sz val="10"/>
      <color rgb="FF000000"/>
      <name val="Arial"/>
      <family val="2"/>
    </font>
    <font>
      <i/>
      <sz val="10"/>
      <name val="Arial"/>
      <family val="2"/>
    </font>
    <font>
      <b/>
      <sz val="18"/>
      <color theme="3" tint="0.39997558519241921"/>
      <name val="Arial Black"/>
      <family val="2"/>
    </font>
    <font>
      <sz val="12"/>
      <color theme="3" tint="0.39997558519241921"/>
      <name val="Arial Black"/>
      <family val="2"/>
    </font>
  </fonts>
  <fills count="4">
    <fill>
      <patternFill patternType="none"/>
    </fill>
    <fill>
      <patternFill patternType="gray125"/>
    </fill>
    <fill>
      <patternFill patternType="solid">
        <fgColor theme="0" tint="-0.249977111117893"/>
        <bgColor indexed="64"/>
      </patternFill>
    </fill>
    <fill>
      <patternFill patternType="solid">
        <fgColor theme="2"/>
        <bgColor indexed="64"/>
      </patternFill>
    </fill>
  </fills>
  <borders count="13">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2" fillId="2" borderId="1" xfId="0" applyFont="1" applyFill="1" applyBorder="1" applyAlignment="1">
      <alignment vertical="center" wrapText="1"/>
    </xf>
    <xf numFmtId="0" fontId="3" fillId="2" borderId="2" xfId="0" applyFont="1" applyFill="1" applyBorder="1" applyAlignment="1">
      <alignment horizontal="center" vertical="center" wrapText="1"/>
    </xf>
    <xf numFmtId="0" fontId="0" fillId="0" borderId="0" xfId="0" applyAlignment="1">
      <alignment horizontal="left" vertical="top"/>
    </xf>
    <xf numFmtId="0" fontId="4" fillId="0" borderId="3" xfId="0" applyFont="1" applyBorder="1" applyAlignment="1">
      <alignment vertical="center"/>
    </xf>
    <xf numFmtId="0" fontId="4" fillId="0" borderId="4" xfId="0" applyFont="1" applyBorder="1" applyAlignment="1">
      <alignment vertical="center"/>
    </xf>
    <xf numFmtId="44" fontId="5" fillId="0" borderId="5" xfId="0" applyNumberFormat="1" applyFont="1" applyBorder="1" applyAlignment="1">
      <alignment horizontal="left" vertical="top"/>
    </xf>
    <xf numFmtId="0" fontId="5" fillId="0" borderId="0" xfId="0" applyFont="1" applyAlignment="1">
      <alignment horizontal="left" vertical="top"/>
    </xf>
    <xf numFmtId="0" fontId="6" fillId="2" borderId="3" xfId="0" applyFont="1" applyFill="1" applyBorder="1" applyAlignment="1">
      <alignment vertical="top"/>
    </xf>
    <xf numFmtId="0" fontId="6" fillId="2" borderId="4" xfId="0" applyFont="1" applyFill="1" applyBorder="1" applyAlignment="1">
      <alignment vertical="top"/>
    </xf>
    <xf numFmtId="164" fontId="6" fillId="2" borderId="4" xfId="0" applyNumberFormat="1" applyFont="1" applyFill="1" applyBorder="1" applyAlignment="1">
      <alignment vertical="top"/>
    </xf>
    <xf numFmtId="164" fontId="6" fillId="2" borderId="6" xfId="0" applyNumberFormat="1" applyFont="1" applyFill="1" applyBorder="1" applyAlignment="1">
      <alignment vertical="top"/>
    </xf>
    <xf numFmtId="0" fontId="0" fillId="0" borderId="4" xfId="0" applyBorder="1" applyAlignment="1">
      <alignment horizontal="left" vertical="top"/>
    </xf>
    <xf numFmtId="0" fontId="7" fillId="0" borderId="2" xfId="0" applyFont="1" applyBorder="1" applyAlignment="1">
      <alignment horizontal="center" vertical="center"/>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164" fontId="9" fillId="3" borderId="2" xfId="0" applyNumberFormat="1" applyFont="1" applyFill="1" applyBorder="1" applyAlignment="1">
      <alignment horizontal="center" vertical="center" shrinkToFit="1"/>
    </xf>
    <xf numFmtId="0" fontId="8" fillId="0" borderId="6" xfId="0" applyFont="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2" fontId="10" fillId="0" borderId="5" xfId="0" applyNumberFormat="1" applyFont="1" applyBorder="1" applyAlignment="1">
      <alignment horizontal="left" vertical="center" wrapText="1" shrinkToFit="1"/>
    </xf>
    <xf numFmtId="2" fontId="10" fillId="0" borderId="7" xfId="0" applyNumberFormat="1" applyFont="1" applyBorder="1" applyAlignment="1">
      <alignment horizontal="left" vertical="center" wrapText="1" shrinkToFi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vertical="center" wrapText="1"/>
    </xf>
    <xf numFmtId="0" fontId="12" fillId="2" borderId="8" xfId="0" applyFont="1" applyFill="1" applyBorder="1" applyAlignment="1">
      <alignment horizontal="right" vertical="center" wrapText="1"/>
    </xf>
    <xf numFmtId="164" fontId="9" fillId="0" borderId="7" xfId="0" applyNumberFormat="1" applyFont="1" applyBorder="1" applyAlignment="1">
      <alignment horizontal="center" vertical="center" shrinkToFit="1"/>
    </xf>
    <xf numFmtId="44" fontId="9" fillId="3" borderId="7" xfId="1" applyFont="1" applyFill="1" applyBorder="1" applyAlignment="1">
      <alignment horizontal="center" vertical="center" shrinkToFit="1"/>
    </xf>
    <xf numFmtId="0" fontId="6" fillId="2" borderId="3" xfId="0" applyFont="1" applyFill="1" applyBorder="1" applyAlignment="1">
      <alignment horizontal="center" vertical="center" wrapText="1"/>
    </xf>
    <xf numFmtId="0" fontId="13" fillId="2" borderId="4" xfId="0" applyFont="1" applyFill="1" applyBorder="1" applyAlignment="1">
      <alignment vertical="center" wrapText="1"/>
    </xf>
    <xf numFmtId="0" fontId="6" fillId="2" borderId="4" xfId="0" applyFont="1" applyFill="1" applyBorder="1" applyAlignment="1">
      <alignment vertical="center" wrapText="1"/>
    </xf>
    <xf numFmtId="164" fontId="6" fillId="2" borderId="4" xfId="0" applyNumberFormat="1" applyFont="1" applyFill="1" applyBorder="1" applyAlignment="1">
      <alignment horizontal="center" vertical="center" wrapText="1"/>
    </xf>
    <xf numFmtId="164" fontId="6" fillId="2" borderId="6" xfId="0" applyNumberFormat="1" applyFont="1" applyFill="1" applyBorder="1" applyAlignment="1">
      <alignment horizontal="center" vertical="center" wrapText="1"/>
    </xf>
    <xf numFmtId="44" fontId="14" fillId="0" borderId="0" xfId="0" applyNumberFormat="1" applyFont="1" applyAlignment="1">
      <alignment horizontal="center" vertical="center"/>
    </xf>
    <xf numFmtId="0" fontId="14" fillId="0" borderId="2" xfId="0" applyFont="1" applyBorder="1" applyAlignment="1">
      <alignment vertical="center" wrapText="1"/>
    </xf>
    <xf numFmtId="0" fontId="9" fillId="0" borderId="2" xfId="0" applyFont="1" applyBorder="1" applyAlignment="1">
      <alignment vertical="center" wrapText="1"/>
    </xf>
    <xf numFmtId="164" fontId="9" fillId="0" borderId="2" xfId="0" applyNumberFormat="1" applyFont="1" applyBorder="1" applyAlignment="1">
      <alignment horizontal="center" vertical="center" wrapText="1"/>
    </xf>
    <xf numFmtId="0" fontId="14" fillId="0" borderId="7" xfId="0" applyFont="1" applyBorder="1" applyAlignment="1">
      <alignment vertical="center" wrapText="1"/>
    </xf>
    <xf numFmtId="0" fontId="9" fillId="0" borderId="7" xfId="0" applyFont="1" applyBorder="1" applyAlignment="1">
      <alignment vertical="center" wrapText="1"/>
    </xf>
    <xf numFmtId="164" fontId="9" fillId="0" borderId="7" xfId="0" applyNumberFormat="1" applyFont="1" applyBorder="1" applyAlignment="1">
      <alignment horizontal="center" vertical="center" wrapText="1"/>
    </xf>
    <xf numFmtId="164" fontId="14" fillId="2" borderId="4" xfId="0" applyNumberFormat="1" applyFont="1" applyFill="1" applyBorder="1" applyAlignment="1">
      <alignment horizontal="center" vertical="center" wrapText="1"/>
    </xf>
    <xf numFmtId="0" fontId="8" fillId="0" borderId="11" xfId="0" applyFont="1" applyBorder="1" applyAlignment="1">
      <alignment horizontal="center" vertical="center" wrapText="1"/>
    </xf>
    <xf numFmtId="2" fontId="10" fillId="0" borderId="2" xfId="0" applyNumberFormat="1" applyFont="1" applyBorder="1" applyAlignment="1">
      <alignment horizontal="left" vertical="center" wrapText="1" shrinkToFit="1"/>
    </xf>
    <xf numFmtId="164" fontId="9" fillId="0" borderId="12" xfId="0" applyNumberFormat="1" applyFont="1" applyBorder="1" applyAlignment="1">
      <alignment horizontal="center" vertical="center" wrapText="1"/>
    </xf>
    <xf numFmtId="0" fontId="8" fillId="0" borderId="10" xfId="0" applyFont="1" applyBorder="1" applyAlignment="1">
      <alignment horizontal="center" vertical="center" wrapText="1"/>
    </xf>
    <xf numFmtId="164" fontId="9" fillId="0" borderId="10" xfId="0" applyNumberFormat="1"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vertical="center" wrapText="1"/>
    </xf>
    <xf numFmtId="0" fontId="14" fillId="0" borderId="12" xfId="0" applyFont="1" applyBorder="1" applyAlignment="1">
      <alignment vertical="center" wrapText="1"/>
    </xf>
    <xf numFmtId="0" fontId="9" fillId="0" borderId="12" xfId="0" applyFont="1" applyBorder="1" applyAlignment="1">
      <alignment vertical="center" wrapText="1"/>
    </xf>
    <xf numFmtId="2" fontId="10" fillId="0" borderId="12" xfId="0" applyNumberFormat="1" applyFont="1" applyBorder="1" applyAlignment="1">
      <alignment horizontal="left" vertical="center" wrapText="1" shrinkToFit="1"/>
    </xf>
    <xf numFmtId="0" fontId="8" fillId="0" borderId="0" xfId="0" applyFont="1" applyAlignment="1">
      <alignment horizontal="center" vertical="center" wrapText="1"/>
    </xf>
    <xf numFmtId="0" fontId="14" fillId="0" borderId="5" xfId="0" applyFont="1" applyBorder="1" applyAlignment="1">
      <alignment vertical="center" wrapText="1"/>
    </xf>
    <xf numFmtId="0" fontId="9" fillId="0" borderId="5" xfId="0" applyFont="1" applyBorder="1" applyAlignment="1">
      <alignment vertical="center" wrapText="1"/>
    </xf>
    <xf numFmtId="164" fontId="9" fillId="0" borderId="5" xfId="0" applyNumberFormat="1" applyFont="1" applyBorder="1" applyAlignment="1">
      <alignment horizontal="center" vertical="center" wrapText="1"/>
    </xf>
    <xf numFmtId="164" fontId="0" fillId="0" borderId="0" xfId="0" applyNumberFormat="1" applyAlignment="1">
      <alignment horizontal="left" vertical="top"/>
    </xf>
    <xf numFmtId="9" fontId="0" fillId="0" borderId="0" xfId="2" applyFont="1" applyFill="1" applyBorder="1" applyAlignment="1">
      <alignment horizontal="left" vertical="top"/>
    </xf>
    <xf numFmtId="165" fontId="9" fillId="0" borderId="5" xfId="1" applyNumberFormat="1" applyFont="1" applyFill="1" applyBorder="1" applyAlignment="1">
      <alignment horizontal="center" vertical="center" shrinkToFit="1"/>
    </xf>
    <xf numFmtId="165" fontId="0" fillId="0" borderId="0" xfId="1" applyNumberFormat="1" applyFont="1" applyFill="1" applyBorder="1" applyAlignment="1">
      <alignment horizontal="left" vertical="top"/>
    </xf>
    <xf numFmtId="165" fontId="9" fillId="3" borderId="2" xfId="1" applyNumberFormat="1" applyFont="1" applyFill="1" applyBorder="1" applyAlignment="1">
      <alignment horizontal="center" vertical="center" shrinkToFit="1"/>
    </xf>
    <xf numFmtId="165" fontId="9" fillId="3" borderId="5" xfId="1" applyNumberFormat="1" applyFont="1" applyFill="1" applyBorder="1" applyAlignment="1">
      <alignment horizontal="center" vertical="center" shrinkToFit="1"/>
    </xf>
    <xf numFmtId="165" fontId="14" fillId="0" borderId="2" xfId="0" applyNumberFormat="1" applyFont="1" applyBorder="1" applyAlignment="1">
      <alignment horizontal="center" vertical="center" wrapText="1"/>
    </xf>
    <xf numFmtId="165" fontId="0" fillId="0" borderId="0" xfId="0" applyNumberFormat="1" applyAlignment="1">
      <alignment horizontal="left" vertical="top"/>
    </xf>
    <xf numFmtId="165" fontId="14" fillId="0" borderId="7" xfId="0" applyNumberFormat="1" applyFont="1" applyBorder="1" applyAlignment="1">
      <alignment horizontal="center" vertical="center" wrapText="1"/>
    </xf>
    <xf numFmtId="165" fontId="9" fillId="3" borderId="7" xfId="1" applyNumberFormat="1" applyFont="1" applyFill="1" applyBorder="1" applyAlignment="1">
      <alignment horizontal="center" vertical="center" shrinkToFit="1"/>
    </xf>
    <xf numFmtId="165" fontId="6" fillId="2" borderId="4" xfId="0" applyNumberFormat="1" applyFont="1" applyFill="1" applyBorder="1" applyAlignment="1">
      <alignment horizontal="center" vertical="center" wrapText="1"/>
    </xf>
    <xf numFmtId="165" fontId="0" fillId="0" borderId="4" xfId="0" applyNumberFormat="1" applyBorder="1" applyAlignment="1">
      <alignment horizontal="left" vertical="top"/>
    </xf>
    <xf numFmtId="165" fontId="14" fillId="2" borderId="4" xfId="1" applyNumberFormat="1" applyFont="1" applyFill="1" applyBorder="1" applyAlignment="1">
      <alignment horizontal="center" vertical="center" wrapText="1"/>
    </xf>
    <xf numFmtId="165" fontId="14" fillId="2" borderId="6" xfId="1" applyNumberFormat="1" applyFont="1" applyFill="1" applyBorder="1" applyAlignment="1">
      <alignment horizontal="center" vertical="center" wrapText="1"/>
    </xf>
    <xf numFmtId="165" fontId="14" fillId="2" borderId="4" xfId="0" applyNumberFormat="1" applyFont="1" applyFill="1" applyBorder="1" applyAlignment="1">
      <alignment horizontal="center" vertical="center" wrapText="1"/>
    </xf>
    <xf numFmtId="165" fontId="14" fillId="0" borderId="12" xfId="0" applyNumberFormat="1" applyFont="1" applyBorder="1" applyAlignment="1">
      <alignment horizontal="center" vertical="center" wrapText="1"/>
    </xf>
    <xf numFmtId="165" fontId="14" fillId="0" borderId="5" xfId="0" applyNumberFormat="1" applyFont="1" applyBorder="1" applyAlignment="1">
      <alignment horizontal="center" vertical="center" wrapText="1"/>
    </xf>
    <xf numFmtId="165" fontId="17" fillId="0" borderId="5" xfId="0" applyNumberFormat="1" applyFont="1" applyBorder="1" applyAlignment="1">
      <alignmen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cellXfs>
  <cellStyles count="3">
    <cellStyle name="Currency" xfId="1" builtinId="4"/>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4"/>
  <sheetViews>
    <sheetView tabSelected="1" zoomScale="85" zoomScaleNormal="85" workbookViewId="0">
      <pane ySplit="4" topLeftCell="A5" activePane="bottomLeft" state="frozen"/>
      <selection pane="bottomLeft" activeCell="D9" sqref="D9"/>
    </sheetView>
  </sheetViews>
  <sheetFormatPr defaultColWidth="9.140625" defaultRowHeight="15" x14ac:dyDescent="0.25"/>
  <cols>
    <col min="1" max="1" width="17.42578125" style="3" bestFit="1" customWidth="1"/>
    <col min="2" max="2" width="25.5703125" style="3" bestFit="1" customWidth="1"/>
    <col min="3" max="3" width="22" style="3" bestFit="1" customWidth="1"/>
    <col min="4" max="4" width="78.140625" style="3" customWidth="1"/>
    <col min="5" max="6" width="22.28515625" style="57" bestFit="1" customWidth="1"/>
    <col min="7" max="7" width="17.7109375" style="57" customWidth="1"/>
    <col min="8" max="8" width="9.140625" style="3" hidden="1" customWidth="1"/>
    <col min="9" max="11" width="24.85546875" style="3" customWidth="1"/>
    <col min="12" max="16384" width="9.140625" style="3"/>
  </cols>
  <sheetData>
    <row r="1" spans="1:10" ht="18" customHeight="1" x14ac:dyDescent="0.25">
      <c r="A1" s="1"/>
      <c r="B1" s="1"/>
      <c r="C1" s="1"/>
      <c r="D1" s="1"/>
      <c r="E1" s="1"/>
      <c r="F1" s="1"/>
      <c r="G1" s="1"/>
      <c r="H1" s="1"/>
      <c r="I1" s="2" t="s">
        <v>0</v>
      </c>
      <c r="J1" s="2" t="s">
        <v>1</v>
      </c>
    </row>
    <row r="2" spans="1:10" s="7" customFormat="1" ht="26.25" x14ac:dyDescent="0.25">
      <c r="A2" s="4" t="s">
        <v>2</v>
      </c>
      <c r="B2" s="5"/>
      <c r="C2" s="5"/>
      <c r="D2" s="5"/>
      <c r="E2" s="5"/>
      <c r="F2" s="5"/>
      <c r="G2" s="5"/>
      <c r="H2" s="5"/>
      <c r="I2" s="6">
        <f t="shared" ref="I2:J2" si="0">I34</f>
        <v>31170</v>
      </c>
      <c r="J2" s="6">
        <f t="shared" si="0"/>
        <v>43269</v>
      </c>
    </row>
    <row r="3" spans="1:10" ht="15" customHeight="1" x14ac:dyDescent="0.25">
      <c r="A3" s="8"/>
      <c r="B3" s="9"/>
      <c r="C3" s="9"/>
      <c r="D3" s="9"/>
      <c r="E3" s="10"/>
      <c r="F3" s="10"/>
      <c r="G3" s="11"/>
      <c r="H3" s="12"/>
      <c r="I3" s="11"/>
      <c r="J3" s="11"/>
    </row>
    <row r="4" spans="1:10" x14ac:dyDescent="0.25">
      <c r="A4" s="13" t="s">
        <v>3</v>
      </c>
      <c r="B4" s="14" t="s">
        <v>4</v>
      </c>
      <c r="C4" s="14" t="s">
        <v>5</v>
      </c>
      <c r="D4" s="14" t="s">
        <v>6</v>
      </c>
      <c r="E4" s="15" t="s">
        <v>7</v>
      </c>
      <c r="F4" s="15" t="s">
        <v>8</v>
      </c>
      <c r="G4" s="15" t="s">
        <v>9</v>
      </c>
      <c r="I4" s="16"/>
      <c r="J4" s="16"/>
    </row>
    <row r="5" spans="1:10" ht="45" x14ac:dyDescent="0.25">
      <c r="A5" s="17" t="s">
        <v>0</v>
      </c>
      <c r="B5" s="18" t="s">
        <v>10</v>
      </c>
      <c r="C5" s="19" t="s">
        <v>11</v>
      </c>
      <c r="D5" s="20" t="s">
        <v>12</v>
      </c>
      <c r="E5" s="59">
        <v>10870</v>
      </c>
      <c r="F5" s="59">
        <f t="shared" ref="F5:F14" si="1">ROUND((E5*VLOOKUP(H5,$A$117:$B$131,2,FALSE)),0)</f>
        <v>3424</v>
      </c>
      <c r="G5" s="59">
        <f>SUM(E5:F5)</f>
        <v>14294</v>
      </c>
      <c r="H5" s="60" t="str">
        <f>CONCATENATE(A5,C5)</f>
        <v>OSFMission Partner</v>
      </c>
      <c r="I5" s="61">
        <f t="shared" ref="I5:J14" si="2">IF($A5=I$1,$G5,0)</f>
        <v>14294</v>
      </c>
      <c r="J5" s="61">
        <f t="shared" si="2"/>
        <v>0</v>
      </c>
    </row>
    <row r="6" spans="1:10" ht="56.25" x14ac:dyDescent="0.25">
      <c r="A6" s="17" t="s">
        <v>0</v>
      </c>
      <c r="B6" s="18" t="s">
        <v>13</v>
      </c>
      <c r="C6" s="19" t="s">
        <v>11</v>
      </c>
      <c r="D6" s="20" t="s">
        <v>14</v>
      </c>
      <c r="E6" s="59">
        <v>5000</v>
      </c>
      <c r="F6" s="59">
        <f t="shared" si="1"/>
        <v>1575</v>
      </c>
      <c r="G6" s="59">
        <f t="shared" ref="G6:G14" si="3">SUM(E6:F6)</f>
        <v>6575</v>
      </c>
      <c r="H6" s="60" t="str">
        <f t="shared" ref="H6:H14" si="4">CONCATENATE(A6,C6)</f>
        <v>OSFMission Partner</v>
      </c>
      <c r="I6" s="62">
        <f t="shared" si="2"/>
        <v>6575</v>
      </c>
      <c r="J6" s="62">
        <f t="shared" si="2"/>
        <v>0</v>
      </c>
    </row>
    <row r="7" spans="1:10" ht="45" x14ac:dyDescent="0.25">
      <c r="A7" s="17" t="s">
        <v>1</v>
      </c>
      <c r="B7" s="18" t="s">
        <v>15</v>
      </c>
      <c r="C7" s="19" t="s">
        <v>16</v>
      </c>
      <c r="D7" s="21" t="s">
        <v>17</v>
      </c>
      <c r="E7" s="59">
        <v>3600</v>
      </c>
      <c r="F7" s="59">
        <f t="shared" si="1"/>
        <v>1066</v>
      </c>
      <c r="G7" s="59">
        <f t="shared" si="3"/>
        <v>4666</v>
      </c>
      <c r="H7" s="60" t="str">
        <f t="shared" si="4"/>
        <v>ISUTenure-Track Faculty</v>
      </c>
      <c r="I7" s="62">
        <f t="shared" si="2"/>
        <v>0</v>
      </c>
      <c r="J7" s="62">
        <f t="shared" si="2"/>
        <v>4666</v>
      </c>
    </row>
    <row r="8" spans="1:10" ht="33.75" x14ac:dyDescent="0.25">
      <c r="A8" s="17" t="s">
        <v>0</v>
      </c>
      <c r="B8" s="18" t="s">
        <v>18</v>
      </c>
      <c r="C8" s="19" t="s">
        <v>11</v>
      </c>
      <c r="D8" s="20" t="s">
        <v>19</v>
      </c>
      <c r="E8" s="59">
        <v>1200</v>
      </c>
      <c r="F8" s="59">
        <f t="shared" si="1"/>
        <v>378</v>
      </c>
      <c r="G8" s="59">
        <f t="shared" si="3"/>
        <v>1578</v>
      </c>
      <c r="H8" s="60" t="str">
        <f>CONCATENATE(A8,C8)</f>
        <v>OSFMission Partner</v>
      </c>
      <c r="I8" s="62">
        <f t="shared" si="2"/>
        <v>1578</v>
      </c>
      <c r="J8" s="62">
        <f t="shared" si="2"/>
        <v>0</v>
      </c>
    </row>
    <row r="9" spans="1:10" ht="56.25" x14ac:dyDescent="0.25">
      <c r="A9" s="17" t="s">
        <v>1</v>
      </c>
      <c r="B9" s="18" t="s">
        <v>20</v>
      </c>
      <c r="C9" s="19" t="s">
        <v>21</v>
      </c>
      <c r="D9" s="20" t="s">
        <v>22</v>
      </c>
      <c r="E9" s="59">
        <v>1195</v>
      </c>
      <c r="F9" s="59">
        <f t="shared" si="1"/>
        <v>569</v>
      </c>
      <c r="G9" s="59">
        <f t="shared" si="3"/>
        <v>1764</v>
      </c>
      <c r="H9" s="60" t="str">
        <f t="shared" si="4"/>
        <v>ISUCivil Service</v>
      </c>
      <c r="I9" s="62">
        <f t="shared" si="2"/>
        <v>0</v>
      </c>
      <c r="J9" s="62">
        <f t="shared" si="2"/>
        <v>1764</v>
      </c>
    </row>
    <row r="10" spans="1:10" ht="45" x14ac:dyDescent="0.25">
      <c r="A10" s="22" t="s">
        <v>0</v>
      </c>
      <c r="B10" s="18" t="s">
        <v>23</v>
      </c>
      <c r="C10" s="23" t="s">
        <v>11</v>
      </c>
      <c r="D10" s="21" t="s">
        <v>24</v>
      </c>
      <c r="E10" s="59">
        <v>2200</v>
      </c>
      <c r="F10" s="59">
        <f t="shared" si="1"/>
        <v>693</v>
      </c>
      <c r="G10" s="59">
        <f t="shared" si="3"/>
        <v>2893</v>
      </c>
      <c r="H10" s="60" t="str">
        <f t="shared" si="4"/>
        <v>OSFMission Partner</v>
      </c>
      <c r="I10" s="62">
        <f t="shared" si="2"/>
        <v>2893</v>
      </c>
      <c r="J10" s="62">
        <f t="shared" si="2"/>
        <v>0</v>
      </c>
    </row>
    <row r="11" spans="1:10" ht="33.75" x14ac:dyDescent="0.25">
      <c r="A11" s="22" t="s">
        <v>1</v>
      </c>
      <c r="B11" s="24" t="s">
        <v>25</v>
      </c>
      <c r="C11" s="23" t="s">
        <v>26</v>
      </c>
      <c r="D11" s="20" t="s">
        <v>27</v>
      </c>
      <c r="E11" s="59">
        <v>1400</v>
      </c>
      <c r="F11" s="59">
        <f t="shared" si="1"/>
        <v>666</v>
      </c>
      <c r="G11" s="59">
        <f t="shared" ref="G11:G13" si="5">SUM(E11:F11)</f>
        <v>2066</v>
      </c>
      <c r="H11" s="60" t="str">
        <f t="shared" si="4"/>
        <v>ISUAdministrative Professionals</v>
      </c>
      <c r="I11" s="62">
        <f t="shared" si="2"/>
        <v>0</v>
      </c>
      <c r="J11" s="62">
        <f t="shared" si="2"/>
        <v>2066</v>
      </c>
    </row>
    <row r="12" spans="1:10" ht="45" x14ac:dyDescent="0.25">
      <c r="A12" s="22" t="s">
        <v>1</v>
      </c>
      <c r="B12" s="23" t="s">
        <v>28</v>
      </c>
      <c r="C12" s="23" t="s">
        <v>29</v>
      </c>
      <c r="D12" s="21" t="s">
        <v>30</v>
      </c>
      <c r="E12" s="59">
        <v>16000</v>
      </c>
      <c r="F12" s="59">
        <f t="shared" si="1"/>
        <v>1224</v>
      </c>
      <c r="G12" s="59">
        <f t="shared" si="5"/>
        <v>17224</v>
      </c>
      <c r="H12" s="60" t="str">
        <f t="shared" si="4"/>
        <v>ISUGraduate Assistants</v>
      </c>
      <c r="I12" s="62">
        <f t="shared" si="2"/>
        <v>0</v>
      </c>
      <c r="J12" s="62">
        <f t="shared" si="2"/>
        <v>17224</v>
      </c>
    </row>
    <row r="13" spans="1:10" ht="22.5" x14ac:dyDescent="0.25">
      <c r="A13" s="22" t="s">
        <v>1</v>
      </c>
      <c r="B13" s="23" t="s">
        <v>31</v>
      </c>
      <c r="C13" s="23" t="s">
        <v>32</v>
      </c>
      <c r="D13" s="21" t="s">
        <v>33</v>
      </c>
      <c r="E13" s="59">
        <v>2000</v>
      </c>
      <c r="F13" s="59">
        <f t="shared" si="1"/>
        <v>153</v>
      </c>
      <c r="G13" s="59">
        <f t="shared" si="5"/>
        <v>2153</v>
      </c>
      <c r="H13" s="60" t="str">
        <f t="shared" si="4"/>
        <v>ISUStudents</v>
      </c>
      <c r="I13" s="62">
        <f t="shared" si="2"/>
        <v>0</v>
      </c>
      <c r="J13" s="62">
        <f t="shared" si="2"/>
        <v>2153</v>
      </c>
    </row>
    <row r="14" spans="1:10" ht="45" x14ac:dyDescent="0.25">
      <c r="A14" s="22" t="s">
        <v>0</v>
      </c>
      <c r="B14" s="23" t="s">
        <v>34</v>
      </c>
      <c r="C14" s="23" t="s">
        <v>11</v>
      </c>
      <c r="D14" s="21" t="s">
        <v>35</v>
      </c>
      <c r="E14" s="59">
        <v>2000</v>
      </c>
      <c r="F14" s="59">
        <f t="shared" si="1"/>
        <v>630</v>
      </c>
      <c r="G14" s="59">
        <f t="shared" si="3"/>
        <v>2630</v>
      </c>
      <c r="H14" s="60" t="str">
        <f t="shared" si="4"/>
        <v>OSFMission Partner</v>
      </c>
      <c r="I14" s="62">
        <f t="shared" si="2"/>
        <v>2630</v>
      </c>
      <c r="J14" s="62">
        <f t="shared" si="2"/>
        <v>0</v>
      </c>
    </row>
    <row r="15" spans="1:10" ht="15.75" x14ac:dyDescent="0.25">
      <c r="A15" s="25"/>
      <c r="B15" s="26"/>
      <c r="C15" s="26"/>
      <c r="D15" s="27" t="s">
        <v>36</v>
      </c>
      <c r="E15" s="28">
        <f>SUBTOTAL(9,E5:E14)</f>
        <v>45465</v>
      </c>
      <c r="F15" s="28">
        <f>SUBTOTAL(9,F5:F14)</f>
        <v>10378</v>
      </c>
      <c r="G15" s="28">
        <f>SUBTOTAL(9,G5:G14)</f>
        <v>55843</v>
      </c>
      <c r="I15" s="29">
        <f t="shared" ref="I15:J15" si="6">SUM(I5:I14)</f>
        <v>27970</v>
      </c>
      <c r="J15" s="29">
        <f t="shared" si="6"/>
        <v>27873</v>
      </c>
    </row>
    <row r="16" spans="1:10" s="35" customFormat="1" ht="27" customHeight="1" x14ac:dyDescent="0.25">
      <c r="A16" s="30"/>
      <c r="B16" s="31" t="s">
        <v>37</v>
      </c>
      <c r="C16" s="32"/>
      <c r="D16" s="32"/>
      <c r="E16" s="33"/>
      <c r="F16" s="33"/>
      <c r="G16" s="33"/>
      <c r="H16" s="12"/>
      <c r="I16" s="33"/>
      <c r="J16" s="34"/>
    </row>
    <row r="17" spans="1:10" x14ac:dyDescent="0.25">
      <c r="A17" s="14" t="s">
        <v>1</v>
      </c>
      <c r="B17" s="36"/>
      <c r="C17" s="37"/>
      <c r="D17" s="37"/>
      <c r="E17" s="38"/>
      <c r="F17" s="38"/>
      <c r="G17" s="63"/>
      <c r="H17" s="64"/>
      <c r="I17" s="61">
        <f t="shared" ref="I17:J18" si="7">IF($A17=I$1,$G17,0)</f>
        <v>0</v>
      </c>
      <c r="J17" s="61">
        <f t="shared" si="7"/>
        <v>0</v>
      </c>
    </row>
    <row r="18" spans="1:10" x14ac:dyDescent="0.25">
      <c r="A18" s="23" t="s">
        <v>0</v>
      </c>
      <c r="B18" s="39"/>
      <c r="C18" s="40"/>
      <c r="D18" s="40"/>
      <c r="E18" s="41"/>
      <c r="F18" s="41"/>
      <c r="G18" s="65"/>
      <c r="H18" s="64"/>
      <c r="I18" s="66">
        <f t="shared" si="7"/>
        <v>0</v>
      </c>
      <c r="J18" s="66">
        <f t="shared" si="7"/>
        <v>0</v>
      </c>
    </row>
    <row r="19" spans="1:10" ht="15" customHeight="1" x14ac:dyDescent="0.25">
      <c r="A19" s="30"/>
      <c r="B19" s="31" t="s">
        <v>38</v>
      </c>
      <c r="C19" s="32"/>
      <c r="D19" s="32"/>
      <c r="E19" s="33"/>
      <c r="F19" s="33"/>
      <c r="G19" s="67"/>
      <c r="H19" s="68"/>
      <c r="I19" s="69"/>
      <c r="J19" s="70"/>
    </row>
    <row r="20" spans="1:10" ht="15" customHeight="1" x14ac:dyDescent="0.25">
      <c r="A20" s="43" t="s">
        <v>1</v>
      </c>
      <c r="B20" s="36" t="s">
        <v>39</v>
      </c>
      <c r="C20" s="37"/>
      <c r="D20" s="44" t="s">
        <v>40</v>
      </c>
      <c r="E20" s="45"/>
      <c r="F20" s="45"/>
      <c r="G20" s="63">
        <v>9246</v>
      </c>
      <c r="H20" s="64"/>
      <c r="I20" s="61">
        <f t="shared" ref="I20:J21" si="8">IF($A20=I$1,$G20,0)</f>
        <v>0</v>
      </c>
      <c r="J20" s="61">
        <f t="shared" si="8"/>
        <v>9246</v>
      </c>
    </row>
    <row r="21" spans="1:10" ht="15" customHeight="1" x14ac:dyDescent="0.25">
      <c r="A21" s="46" t="s">
        <v>1</v>
      </c>
      <c r="B21" s="39" t="s">
        <v>41</v>
      </c>
      <c r="C21" s="40"/>
      <c r="D21" s="21" t="s">
        <v>42</v>
      </c>
      <c r="E21" s="47"/>
      <c r="F21" s="47"/>
      <c r="G21" s="65">
        <v>3500</v>
      </c>
      <c r="H21" s="64"/>
      <c r="I21" s="66">
        <f t="shared" si="8"/>
        <v>0</v>
      </c>
      <c r="J21" s="66">
        <f t="shared" si="8"/>
        <v>3500</v>
      </c>
    </row>
    <row r="22" spans="1:10" ht="15" customHeight="1" x14ac:dyDescent="0.25">
      <c r="A22" s="48"/>
      <c r="B22" s="49" t="s">
        <v>43</v>
      </c>
      <c r="C22" s="49"/>
      <c r="D22" s="49"/>
      <c r="E22" s="42"/>
      <c r="F22" s="42"/>
      <c r="G22" s="71"/>
      <c r="H22" s="68"/>
      <c r="I22" s="69"/>
      <c r="J22" s="70"/>
    </row>
    <row r="23" spans="1:10" x14ac:dyDescent="0.25">
      <c r="A23" s="14" t="s">
        <v>1</v>
      </c>
      <c r="B23" s="36" t="s">
        <v>44</v>
      </c>
      <c r="C23" s="37"/>
      <c r="D23" s="37"/>
      <c r="E23" s="38"/>
      <c r="F23" s="38"/>
      <c r="G23" s="63">
        <v>1000</v>
      </c>
      <c r="H23" s="64"/>
      <c r="I23" s="61">
        <f t="shared" ref="I23:J24" si="9">IF($A23=I$1,$G23,0)</f>
        <v>0</v>
      </c>
      <c r="J23" s="61">
        <f t="shared" si="9"/>
        <v>1000</v>
      </c>
    </row>
    <row r="24" spans="1:10" x14ac:dyDescent="0.25">
      <c r="A24" s="23" t="s">
        <v>0</v>
      </c>
      <c r="B24" s="39"/>
      <c r="C24" s="40"/>
      <c r="D24" s="40"/>
      <c r="E24" s="41"/>
      <c r="F24" s="41"/>
      <c r="G24" s="65"/>
      <c r="H24" s="64"/>
      <c r="I24" s="66">
        <f t="shared" si="9"/>
        <v>0</v>
      </c>
      <c r="J24" s="66">
        <f t="shared" si="9"/>
        <v>0</v>
      </c>
    </row>
    <row r="25" spans="1:10" x14ac:dyDescent="0.25">
      <c r="A25" s="48"/>
      <c r="B25" s="31" t="s">
        <v>45</v>
      </c>
      <c r="C25" s="32"/>
      <c r="D25" s="32"/>
      <c r="E25" s="33"/>
      <c r="F25" s="33"/>
      <c r="G25" s="67"/>
      <c r="H25" s="68"/>
      <c r="I25" s="69"/>
      <c r="J25" s="70"/>
    </row>
    <row r="26" spans="1:10" x14ac:dyDescent="0.25">
      <c r="A26" s="43" t="s">
        <v>1</v>
      </c>
      <c r="B26" s="50" t="s">
        <v>46</v>
      </c>
      <c r="C26" s="51"/>
      <c r="D26" s="52" t="s">
        <v>47</v>
      </c>
      <c r="E26" s="45"/>
      <c r="F26" s="45"/>
      <c r="G26" s="72">
        <v>500</v>
      </c>
      <c r="H26" s="64"/>
      <c r="I26" s="61">
        <f t="shared" ref="I26:J27" si="10">IF($A26=I$1,$G26,0)</f>
        <v>0</v>
      </c>
      <c r="J26" s="61">
        <f t="shared" si="10"/>
        <v>500</v>
      </c>
    </row>
    <row r="27" spans="1:10" ht="22.5" x14ac:dyDescent="0.25">
      <c r="A27" s="46" t="s">
        <v>0</v>
      </c>
      <c r="B27" s="39" t="s">
        <v>48</v>
      </c>
      <c r="C27" s="40"/>
      <c r="D27" s="21" t="s">
        <v>49</v>
      </c>
      <c r="E27" s="41"/>
      <c r="F27" s="41"/>
      <c r="G27" s="65">
        <v>2000</v>
      </c>
      <c r="H27" s="64"/>
      <c r="I27" s="66">
        <f t="shared" si="10"/>
        <v>2000</v>
      </c>
      <c r="J27" s="66">
        <f t="shared" si="10"/>
        <v>0</v>
      </c>
    </row>
    <row r="28" spans="1:10" x14ac:dyDescent="0.25">
      <c r="A28" s="48"/>
      <c r="B28" s="49" t="s">
        <v>50</v>
      </c>
      <c r="C28" s="49"/>
      <c r="D28" s="49"/>
      <c r="E28" s="42"/>
      <c r="F28" s="42"/>
      <c r="G28" s="71"/>
      <c r="H28" s="68"/>
      <c r="I28" s="69"/>
      <c r="J28" s="70"/>
    </row>
    <row r="29" spans="1:10" x14ac:dyDescent="0.25">
      <c r="A29" s="14" t="s">
        <v>1</v>
      </c>
      <c r="B29" s="36" t="s">
        <v>51</v>
      </c>
      <c r="C29" s="37"/>
      <c r="D29" s="44" t="s">
        <v>52</v>
      </c>
      <c r="E29" s="38"/>
      <c r="F29" s="38"/>
      <c r="G29" s="63">
        <v>1150</v>
      </c>
      <c r="H29" s="64"/>
      <c r="I29" s="61">
        <f t="shared" ref="I29:J30" si="11">IF($A29=I$1,$G29,0)</f>
        <v>0</v>
      </c>
      <c r="J29" s="61">
        <f t="shared" si="11"/>
        <v>1150</v>
      </c>
    </row>
    <row r="30" spans="1:10" x14ac:dyDescent="0.25">
      <c r="A30" s="23" t="s">
        <v>1</v>
      </c>
      <c r="B30" s="39"/>
      <c r="C30" s="40"/>
      <c r="D30" s="21"/>
      <c r="E30" s="41"/>
      <c r="F30" s="41"/>
      <c r="G30" s="65"/>
      <c r="H30" s="64"/>
      <c r="I30" s="66">
        <f t="shared" si="11"/>
        <v>0</v>
      </c>
      <c r="J30" s="66">
        <f t="shared" si="11"/>
        <v>0</v>
      </c>
    </row>
    <row r="31" spans="1:10" ht="25.5" x14ac:dyDescent="0.25">
      <c r="A31" s="48"/>
      <c r="B31" s="49" t="s">
        <v>53</v>
      </c>
      <c r="C31" s="49"/>
      <c r="D31" s="49"/>
      <c r="E31" s="42"/>
      <c r="F31" s="42"/>
      <c r="G31" s="71"/>
      <c r="H31" s="68"/>
      <c r="I31" s="69"/>
      <c r="J31" s="70"/>
    </row>
    <row r="32" spans="1:10" x14ac:dyDescent="0.25">
      <c r="A32" s="53" t="s">
        <v>0</v>
      </c>
      <c r="B32" s="36" t="s">
        <v>54</v>
      </c>
      <c r="C32" s="37"/>
      <c r="D32" s="44"/>
      <c r="E32" s="38"/>
      <c r="F32" s="38"/>
      <c r="G32" s="63">
        <v>1200</v>
      </c>
      <c r="H32" s="64"/>
      <c r="I32" s="61">
        <f t="shared" ref="I32:J33" si="12">IF($A32=I$1,$G32,0)</f>
        <v>1200</v>
      </c>
      <c r="J32" s="61">
        <f t="shared" si="12"/>
        <v>0</v>
      </c>
    </row>
    <row r="33" spans="1:10" x14ac:dyDescent="0.25">
      <c r="A33" s="46" t="s">
        <v>1</v>
      </c>
      <c r="B33" s="54"/>
      <c r="C33" s="55"/>
      <c r="D33" s="20"/>
      <c r="E33" s="56"/>
      <c r="F33" s="56"/>
      <c r="G33" s="73"/>
      <c r="H33" s="64"/>
      <c r="I33" s="62">
        <f t="shared" si="12"/>
        <v>0</v>
      </c>
      <c r="J33" s="62">
        <f t="shared" si="12"/>
        <v>0</v>
      </c>
    </row>
    <row r="34" spans="1:10" ht="33.75" customHeight="1" x14ac:dyDescent="0.25">
      <c r="A34" s="75" t="s">
        <v>55</v>
      </c>
      <c r="B34" s="76"/>
      <c r="C34" s="76"/>
      <c r="D34" s="76"/>
      <c r="E34" s="76"/>
      <c r="F34" s="77"/>
      <c r="G34" s="74">
        <f>SUBTOTAL(9,G5:G33)</f>
        <v>74439</v>
      </c>
      <c r="H34" s="64"/>
      <c r="I34" s="59">
        <f t="shared" ref="I34:J34" si="13">SUM(I15:I33)</f>
        <v>31170</v>
      </c>
      <c r="J34" s="59">
        <f t="shared" si="13"/>
        <v>43269</v>
      </c>
    </row>
    <row r="35" spans="1:10" x14ac:dyDescent="0.25">
      <c r="I35" s="58">
        <f t="shared" ref="I35:J35" si="14">I34/$G$34</f>
        <v>0.41873211622939588</v>
      </c>
      <c r="J35" s="58">
        <f t="shared" si="14"/>
        <v>0.58126788377060412</v>
      </c>
    </row>
    <row r="36" spans="1:10" ht="30" customHeight="1" x14ac:dyDescent="0.25"/>
    <row r="107" spans="1:10" x14ac:dyDescent="0.25">
      <c r="A107"/>
      <c r="B107" s="3" t="s">
        <v>16</v>
      </c>
      <c r="C107" s="3" t="s">
        <v>21</v>
      </c>
      <c r="D107" s="3" t="s">
        <v>26</v>
      </c>
      <c r="E107" s="3" t="s">
        <v>56</v>
      </c>
      <c r="F107" s="3" t="s">
        <v>57</v>
      </c>
      <c r="G107" s="3" t="s">
        <v>29</v>
      </c>
      <c r="H107" s="3" t="s">
        <v>32</v>
      </c>
      <c r="I107" s="3" t="s">
        <v>11</v>
      </c>
      <c r="J107" s="3" t="s">
        <v>58</v>
      </c>
    </row>
    <row r="108" spans="1:10" x14ac:dyDescent="0.25">
      <c r="A108" t="s">
        <v>0</v>
      </c>
      <c r="B108" s="3" t="s">
        <v>59</v>
      </c>
      <c r="C108" s="3" t="s">
        <v>59</v>
      </c>
      <c r="D108" s="3" t="s">
        <v>59</v>
      </c>
      <c r="E108" s="3" t="s">
        <v>59</v>
      </c>
      <c r="F108" s="3" t="s">
        <v>59</v>
      </c>
      <c r="G108" s="3" t="s">
        <v>59</v>
      </c>
      <c r="H108" s="3" t="s">
        <v>59</v>
      </c>
      <c r="I108" s="3">
        <v>0.315</v>
      </c>
      <c r="J108" s="3">
        <v>0</v>
      </c>
    </row>
    <row r="109" spans="1:10" x14ac:dyDescent="0.25">
      <c r="A109" t="s">
        <v>1</v>
      </c>
      <c r="B109" s="3">
        <v>0.29599999999999999</v>
      </c>
      <c r="C109" s="3">
        <v>0.47599999999999998</v>
      </c>
      <c r="D109" s="3">
        <v>0.47599999999999998</v>
      </c>
      <c r="E109" s="3">
        <v>0.47599999999999998</v>
      </c>
      <c r="F109" s="3">
        <v>7.6499999999999999E-2</v>
      </c>
      <c r="G109" s="3">
        <v>7.6499999999999999E-2</v>
      </c>
      <c r="H109" s="3">
        <v>7.6499999999999999E-2</v>
      </c>
      <c r="I109" s="3" t="s">
        <v>59</v>
      </c>
      <c r="J109" s="3" t="s">
        <v>59</v>
      </c>
    </row>
    <row r="117" spans="1:3" x14ac:dyDescent="0.25">
      <c r="A117" t="s">
        <v>60</v>
      </c>
      <c r="B117" s="3" t="str">
        <f>B108</f>
        <v>NA</v>
      </c>
      <c r="C117" s="3" t="str">
        <f>CONCATENATE($A$108,B107)</f>
        <v>OSFTenure-Track Faculty</v>
      </c>
    </row>
    <row r="118" spans="1:3" x14ac:dyDescent="0.25">
      <c r="A118" t="s">
        <v>61</v>
      </c>
      <c r="B118" s="3">
        <f>B109</f>
        <v>0.29599999999999999</v>
      </c>
      <c r="C118" s="3" t="str">
        <f>CONCATENATE($A$109,B107)</f>
        <v>ISUTenure-Track Faculty</v>
      </c>
    </row>
    <row r="119" spans="1:3" x14ac:dyDescent="0.25">
      <c r="A119" t="s">
        <v>62</v>
      </c>
      <c r="B119" s="3" t="str">
        <f>C108</f>
        <v>NA</v>
      </c>
      <c r="C119" s="3" t="str">
        <f>CONCATENATE($A$108,C107)</f>
        <v>OSFCivil Service</v>
      </c>
    </row>
    <row r="120" spans="1:3" x14ac:dyDescent="0.25">
      <c r="A120" t="s">
        <v>63</v>
      </c>
      <c r="B120" s="3">
        <f>C109</f>
        <v>0.47599999999999998</v>
      </c>
      <c r="C120" s="3" t="str">
        <f>CONCATENATE($A$109,C107)</f>
        <v>ISUCivil Service</v>
      </c>
    </row>
    <row r="121" spans="1:3" x14ac:dyDescent="0.25">
      <c r="A121" t="s">
        <v>64</v>
      </c>
      <c r="B121" s="3" t="str">
        <f>D108</f>
        <v>NA</v>
      </c>
      <c r="C121" s="3" t="str">
        <f>CONCATENATE($A$108,D107)</f>
        <v>OSFAdministrative Professionals</v>
      </c>
    </row>
    <row r="122" spans="1:3" x14ac:dyDescent="0.25">
      <c r="A122" t="s">
        <v>65</v>
      </c>
      <c r="B122" s="3">
        <f>D109</f>
        <v>0.47599999999999998</v>
      </c>
      <c r="C122" s="3" t="str">
        <f>CONCATENATE($A$109,D107)</f>
        <v>ISUAdministrative Professionals</v>
      </c>
    </row>
    <row r="123" spans="1:3" x14ac:dyDescent="0.25">
      <c r="A123" t="s">
        <v>66</v>
      </c>
      <c r="B123" s="3" t="str">
        <f>E108</f>
        <v>NA</v>
      </c>
      <c r="C123" s="3" t="str">
        <f>CONCATENATE($A$108,E107)</f>
        <v>OSFNon-Tenure Track Faculty</v>
      </c>
    </row>
    <row r="124" spans="1:3" x14ac:dyDescent="0.25">
      <c r="A124" t="s">
        <v>67</v>
      </c>
      <c r="B124" s="3">
        <f>E109</f>
        <v>0.47599999999999998</v>
      </c>
      <c r="C124" s="3" t="str">
        <f>CONCATENATE($A$109,E107)</f>
        <v>ISUNon-Tenure Track Faculty</v>
      </c>
    </row>
    <row r="125" spans="1:3" x14ac:dyDescent="0.25">
      <c r="A125" t="s">
        <v>68</v>
      </c>
      <c r="B125" s="3" t="str">
        <f>F108</f>
        <v>NA</v>
      </c>
      <c r="C125" s="3" t="str">
        <f>CONCATENATE($A$108,F107)</f>
        <v>OSFExtra-Help</v>
      </c>
    </row>
    <row r="126" spans="1:3" x14ac:dyDescent="0.25">
      <c r="A126" t="s">
        <v>69</v>
      </c>
      <c r="B126" s="3">
        <f>F109</f>
        <v>7.6499999999999999E-2</v>
      </c>
      <c r="C126" s="3" t="str">
        <f>CONCATENATE($A$109,F107)</f>
        <v>ISUExtra-Help</v>
      </c>
    </row>
    <row r="127" spans="1:3" x14ac:dyDescent="0.25">
      <c r="A127" t="s">
        <v>70</v>
      </c>
      <c r="B127" s="3" t="str">
        <f>G108</f>
        <v>NA</v>
      </c>
      <c r="C127" s="3" t="str">
        <f>CONCATENATE($A$108,G107)</f>
        <v>OSFGraduate Assistants</v>
      </c>
    </row>
    <row r="128" spans="1:3" x14ac:dyDescent="0.25">
      <c r="A128" t="s">
        <v>71</v>
      </c>
      <c r="B128" s="3">
        <f>G109</f>
        <v>7.6499999999999999E-2</v>
      </c>
      <c r="C128" s="3" t="str">
        <f>CONCATENATE($A$109,G107)</f>
        <v>ISUGraduate Assistants</v>
      </c>
    </row>
    <row r="129" spans="1:3" x14ac:dyDescent="0.25">
      <c r="A129" t="s">
        <v>72</v>
      </c>
      <c r="B129" s="3" t="str">
        <f>H108</f>
        <v>NA</v>
      </c>
      <c r="C129" s="3" t="str">
        <f>CONCATENATE($A$108,H107)</f>
        <v>OSFStudents</v>
      </c>
    </row>
    <row r="130" spans="1:3" x14ac:dyDescent="0.25">
      <c r="A130" t="s">
        <v>73</v>
      </c>
      <c r="B130" s="3">
        <f>H109</f>
        <v>7.6499999999999999E-2</v>
      </c>
      <c r="C130" s="3" t="str">
        <f>CONCATENATE($A$109,H107)</f>
        <v>ISUStudents</v>
      </c>
    </row>
    <row r="131" spans="1:3" x14ac:dyDescent="0.25">
      <c r="A131" t="s">
        <v>74</v>
      </c>
      <c r="B131" s="3">
        <f>I108</f>
        <v>0.315</v>
      </c>
      <c r="C131" s="3" t="str">
        <f>CONCATENATE($A$108,I107)</f>
        <v>OSFMission Partner</v>
      </c>
    </row>
    <row r="132" spans="1:3" x14ac:dyDescent="0.25">
      <c r="A132" s="3" t="s">
        <v>75</v>
      </c>
      <c r="B132" s="3" t="str">
        <f>I109</f>
        <v>NA</v>
      </c>
      <c r="C132" s="3" t="str">
        <f>CONCATENATE($A$109,I107)</f>
        <v>ISUMission Partner</v>
      </c>
    </row>
    <row r="133" spans="1:3" x14ac:dyDescent="0.25">
      <c r="A133" s="3" t="s">
        <v>76</v>
      </c>
      <c r="B133" s="3">
        <f>J108</f>
        <v>0</v>
      </c>
      <c r="C133" s="3" t="str">
        <f>CONCATENATE($A$108,J107)</f>
        <v>OSFIntern</v>
      </c>
    </row>
    <row r="134" spans="1:3" x14ac:dyDescent="0.25">
      <c r="A134" s="3" t="s">
        <v>77</v>
      </c>
      <c r="B134" s="3" t="str">
        <f>J109</f>
        <v>NA</v>
      </c>
      <c r="C134" s="3" t="str">
        <f>CONCATENATE($A$109,J107)</f>
        <v>ISUIntern</v>
      </c>
    </row>
  </sheetData>
  <mergeCells count="1">
    <mergeCell ref="A34:F34"/>
  </mergeCells>
  <conditionalFormatting sqref="I2:J2">
    <cfRule type="cellIs" dxfId="0" priority="5" operator="greaterThan">
      <formula>$G$34*0.7</formula>
    </cfRule>
  </conditionalFormatting>
  <dataValidations disablePrompts="1" count="2">
    <dataValidation type="list" allowBlank="1" showInputMessage="1" showErrorMessage="1" sqref="A5:A33" xr:uid="{00000000-0002-0000-0000-000001000000}">
      <formula1>$A$108:$A$109</formula1>
    </dataValidation>
    <dataValidation type="list" allowBlank="1" showInputMessage="1" showErrorMessage="1" sqref="C5:C14" xr:uid="{00000000-0002-0000-0000-000000000000}">
      <formula1>$B$107:$J$107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Example</vt:lpstr>
    </vt:vector>
  </TitlesOfParts>
  <Manager/>
  <Company>OSF Healthcare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Stutzman, Seth T.</dc:creator>
  <cp:keywords/>
  <dc:description/>
  <cp:lastModifiedBy>Springer, Megan N.</cp:lastModifiedBy>
  <cp:revision/>
  <dcterms:created xsi:type="dcterms:W3CDTF">2023-02-06T14:22:34Z</dcterms:created>
  <dcterms:modified xsi:type="dcterms:W3CDTF">2023-07-10T14:45:58Z</dcterms:modified>
  <cp:category/>
  <cp:contentStatus/>
</cp:coreProperties>
</file>